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olitique Revendicative\COLLECTIF REVENDICATIF FEDERAL (CR réunions mensuelles)\DOCUMENT\"/>
    </mc:Choice>
  </mc:AlternateContent>
  <xr:revisionPtr revIDLastSave="0" documentId="14_{24B32F0B-A04C-4216-8F2B-5A6CFE57F7C5}" xr6:coauthVersionLast="47" xr6:coauthVersionMax="47" xr10:uidLastSave="{00000000-0000-0000-0000-000000000000}"/>
  <bookViews>
    <workbookView xWindow="-120" yWindow="-120" windowWidth="29040" windowHeight="15720" xr2:uid="{82A19CB8-356E-4CC0-AC55-B73934A440C4}"/>
  </bookViews>
  <sheets>
    <sheet name="Calcul astreinte" sheetId="1" r:id="rId1"/>
    <sheet name="Gril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  <c r="B17" i="1"/>
  <c r="B20" i="1" s="1"/>
  <c r="D3" i="2"/>
  <c r="C10" i="2" l="1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17" i="1" s="1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D9" i="1"/>
  <c r="D8" i="1"/>
  <c r="D7" i="1"/>
  <c r="F20" i="1" l="1"/>
  <c r="G20" i="1" s="1"/>
  <c r="H20" i="1" s="1"/>
  <c r="C20" i="1"/>
  <c r="D20" i="1" s="1"/>
  <c r="F17" i="1"/>
  <c r="G17" i="1" s="1"/>
  <c r="D17" i="1"/>
  <c r="D10" i="1"/>
  <c r="E20" i="1" l="1"/>
  <c r="H17" i="1"/>
  <c r="E17" i="1"/>
  <c r="I17" i="1" l="1"/>
  <c r="I20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F79F99D-0E14-48AD-8EB5-99C38533B577}" keepAlive="1" name="Requête - Tableau1" description="Connexion à la requête « Tableau1 » dans le classeur." type="5" refreshedVersion="0" background="1">
    <dbPr connection="Provider=Microsoft.Mashup.OleDb.1;Data Source=$Workbook$;Location=Tableau1;Extended Properties=&quot;&quot;" command="SELECT * FROM [Tableau1]"/>
  </connection>
</connections>
</file>

<file path=xl/sharedStrings.xml><?xml version="1.0" encoding="utf-8"?>
<sst xmlns="http://schemas.openxmlformats.org/spreadsheetml/2006/main" count="61" uniqueCount="56">
  <si>
    <t>❶
Heures en astreinte</t>
  </si>
  <si>
    <t>❷
Taux</t>
  </si>
  <si>
    <t xml:space="preserve">❸ 
Heures prises en compte  </t>
  </si>
  <si>
    <t>Semaine</t>
  </si>
  <si>
    <t>Taux horaire</t>
  </si>
  <si>
    <t>Delta</t>
  </si>
  <si>
    <t>Execution</t>
  </si>
  <si>
    <t>Maitrise</t>
  </si>
  <si>
    <t>Cadre</t>
  </si>
  <si>
    <t>Application Pers 557</t>
  </si>
  <si>
    <t>Revendication FNME-CGT</t>
  </si>
  <si>
    <t>pour un agent travaillant à 35 heures</t>
  </si>
  <si>
    <t>Echelon</t>
  </si>
  <si>
    <t>NR</t>
  </si>
  <si>
    <t>Indice</t>
  </si>
  <si>
    <t>CA</t>
  </si>
  <si>
    <t>CB</t>
  </si>
  <si>
    <t>DA</t>
  </si>
  <si>
    <t>DB</t>
  </si>
  <si>
    <t>EA</t>
  </si>
  <si>
    <t>FA</t>
  </si>
  <si>
    <t>GA</t>
  </si>
  <si>
    <t>HA</t>
  </si>
  <si>
    <t>HB</t>
  </si>
  <si>
    <t>IA</t>
  </si>
  <si>
    <t>IB</t>
  </si>
  <si>
    <t>JA</t>
  </si>
  <si>
    <t>JB</t>
  </si>
  <si>
    <t>KA</t>
  </si>
  <si>
    <t>KB</t>
  </si>
  <si>
    <r>
      <rPr>
        <sz val="14"/>
        <color theme="1"/>
        <rFont val="Wingdings 2"/>
        <family val="1"/>
        <charset val="2"/>
      </rPr>
      <t>x</t>
    </r>
    <r>
      <rPr>
        <sz val="10"/>
        <color theme="1"/>
        <rFont val="Alexandria Light"/>
      </rPr>
      <t xml:space="preserve">Total heures à prendre en compte : </t>
    </r>
  </si>
  <si>
    <t>30</t>
  </si>
  <si>
    <t>Calcul montant d'astreinte immédiate</t>
  </si>
  <si>
    <r>
      <t xml:space="preserve">Quand on a le nombre d'heures d'astreinte à prendre en compte </t>
    </r>
    <r>
      <rPr>
        <sz val="10"/>
        <color theme="1"/>
        <rFont val="Wingdings 2"/>
        <family val="1"/>
        <charset val="2"/>
      </rPr>
      <t>x</t>
    </r>
    <r>
      <rPr>
        <sz val="10"/>
        <color theme="1"/>
        <rFont val="Alexandria Light"/>
      </rPr>
      <t xml:space="preserve">, on multiplie ce chiffre par le taux horaire
 Ce taux est calculé grace au montant de la rémunération brute à l'échelon 1 divisé par le nombre d'heures mensuelle (151,67).  
En prenant le NR de l'agent avec un plafond au NR 240 et un plancher minimum par collège
Exécution : NR 60 / Maitrise  NR 120 / Cadre : NR 160 </t>
    </r>
  </si>
  <si>
    <t>Le montant de l'astreinte est calculé suivant les horaires d'astreinte effectué mensuellement. 
La base est le nombre d'heures durant lesquels l'agent est d'astreinte ❶. 
On y applique suivant la période (semaine, WK et/ou jours férié de nuit, WK et/ou jour férié de jour) un taux minimum statutaire ❷ soit un taux négocié en entreprise. 
Cela donne le nombre d'heure à prendre en compte pour calculer le montant de la sujétion ❸</t>
  </si>
  <si>
    <t>Salaire brut 2025
éch.1</t>
  </si>
  <si>
    <t xml:space="preserve">Salaire brut 2025
éch.4 </t>
  </si>
  <si>
    <t>Indemnité astreinte</t>
  </si>
  <si>
    <t>Application Pers. 557</t>
  </si>
  <si>
    <t>WK/JF de nuit (20h - 6h)</t>
  </si>
  <si>
    <t>WK/JF DE jour (6h - 20h)</t>
  </si>
  <si>
    <t xml:space="preserve">NR
plancher </t>
  </si>
  <si>
    <t>Collège</t>
  </si>
  <si>
    <t xml:space="preserve">majoration résidentielle </t>
  </si>
  <si>
    <t>SNB au 01/01/25</t>
  </si>
  <si>
    <t>Grille des salaire 2025</t>
  </si>
  <si>
    <t>Mettre 24,5 ou 25%</t>
  </si>
  <si>
    <t>Majoration résidentielle</t>
  </si>
  <si>
    <t>Quel est ton collège ?</t>
  </si>
  <si>
    <t>Majo</t>
  </si>
  <si>
    <t>Intégrer ses heures mensuelle d'astreinte suivant le moment où elles ont été effectivement effectuées. 
Renseigner son Collège, sa Majoration Résidentielle et son NR dans les cases prévues à cet effet.</t>
  </si>
  <si>
    <t>L'indemnité d'astreinte revendiquée et le delta avec l'actuelle sur fond Rouge,</t>
  </si>
  <si>
    <t>Calculette personalisée</t>
  </si>
  <si>
    <t>NR de l'agent</t>
  </si>
  <si>
    <t>NR pris en compte</t>
  </si>
  <si>
    <t>L'indemnité d'astreinte actuelle apparait sur fond Vert,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</si>
</sst>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.0%"/>
    <numFmt numFmtId="165" formatCode="#,##0.00\ &quot;€&quot;"/>
    <numFmt numFmtId="166" formatCode="0.0"/>
  </numFmts>
  <fonts count="3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lexandria Light"/>
    </font>
    <font>
      <b/>
      <sz val="10"/>
      <color theme="1"/>
      <name val="Alexandria Light"/>
    </font>
    <font>
      <sz val="10"/>
      <color theme="1"/>
      <name val="Wingdings 2"/>
      <family val="1"/>
      <charset val="2"/>
    </font>
    <font>
      <sz val="14"/>
      <color theme="1"/>
      <name val="Wingdings 2"/>
      <family val="1"/>
      <charset val="2"/>
    </font>
    <font>
      <sz val="10"/>
      <color theme="1"/>
      <name val="Alexandria Light"/>
      <family val="1"/>
      <charset val="2"/>
    </font>
    <font>
      <b/>
      <sz val="11"/>
      <color theme="1"/>
      <name val="Alexandria Light"/>
    </font>
    <font>
      <sz val="24"/>
      <color indexed="18"/>
      <name val="AxeHandel"/>
    </font>
    <font>
      <b/>
      <sz val="16"/>
      <color indexed="18"/>
      <name val="Frutiger 45"/>
      <family val="2"/>
    </font>
    <font>
      <sz val="10"/>
      <name val="Frutiger 45"/>
      <family val="2"/>
    </font>
    <font>
      <b/>
      <sz val="9"/>
      <color indexed="9"/>
      <name val="Arial"/>
      <family val="2"/>
    </font>
    <font>
      <b/>
      <sz val="14"/>
      <color indexed="9"/>
      <name val="Alexandria Light"/>
    </font>
    <font>
      <b/>
      <sz val="10"/>
      <name val="Alexandria Light"/>
    </font>
    <font>
      <sz val="10"/>
      <name val="Alexandria Light"/>
    </font>
    <font>
      <sz val="9"/>
      <name val="Alexandria Light"/>
    </font>
    <font>
      <sz val="9"/>
      <color indexed="18"/>
      <name val="Alexandria Light"/>
    </font>
    <font>
      <b/>
      <sz val="9"/>
      <color indexed="18"/>
      <name val="Alexandria Light"/>
    </font>
    <font>
      <sz val="9"/>
      <color rgb="FF000080"/>
      <name val="Alexandria Light"/>
    </font>
    <font>
      <sz val="28"/>
      <color theme="1"/>
      <name val="AxeHandel"/>
    </font>
    <font>
      <b/>
      <sz val="9"/>
      <color theme="1"/>
      <name val="Alexandria Light"/>
    </font>
    <font>
      <sz val="9"/>
      <color theme="1"/>
      <name val="Alexandria Light"/>
    </font>
    <font>
      <sz val="9"/>
      <color theme="1"/>
      <name val="Aptos Narrow"/>
      <family val="2"/>
      <scheme val="minor"/>
    </font>
    <font>
      <sz val="18"/>
      <color indexed="18"/>
      <name val="AxeHandel"/>
    </font>
    <font>
      <sz val="16"/>
      <color indexed="18"/>
      <name val="AxeHandel"/>
    </font>
    <font>
      <sz val="18"/>
      <color theme="1"/>
      <name val="AxeHandel"/>
    </font>
    <font>
      <sz val="14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16"/>
      <color theme="1"/>
      <name val="Alexandria Light"/>
    </font>
    <font>
      <sz val="16"/>
      <color theme="1"/>
      <name val="Alexandria Light"/>
    </font>
    <font>
      <b/>
      <sz val="16"/>
      <color theme="2"/>
      <name val="Alexandria Light"/>
    </font>
    <font>
      <sz val="14"/>
      <color theme="2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/>
    <xf numFmtId="0" fontId="15" fillId="0" borderId="0" xfId="0" applyFont="1"/>
    <xf numFmtId="0" fontId="16" fillId="0" borderId="0" xfId="0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0" fontId="3" fillId="3" borderId="20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3" fillId="2" borderId="9" xfId="0" applyFont="1" applyFill="1" applyBorder="1"/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1" xfId="0" applyFont="1" applyFill="1" applyBorder="1"/>
    <xf numFmtId="10" fontId="3" fillId="2" borderId="20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3" xfId="0" applyFont="1" applyFill="1" applyBorder="1"/>
    <xf numFmtId="10" fontId="3" fillId="2" borderId="23" xfId="0" applyNumberFormat="1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/>
    </xf>
    <xf numFmtId="0" fontId="23" fillId="0" borderId="0" xfId="0" applyFont="1"/>
    <xf numFmtId="0" fontId="3" fillId="2" borderId="12" xfId="0" applyFont="1" applyFill="1" applyBorder="1" applyAlignment="1">
      <alignment horizontal="center" vertical="top"/>
    </xf>
    <xf numFmtId="0" fontId="3" fillId="2" borderId="19" xfId="0" applyFont="1" applyFill="1" applyBorder="1" applyAlignment="1">
      <alignment horizontal="left" vertical="top" wrapText="1"/>
    </xf>
    <xf numFmtId="2" fontId="0" fillId="0" borderId="0" xfId="0" applyNumberForma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9" fillId="3" borderId="32" xfId="0" applyNumberFormat="1" applyFont="1" applyFill="1" applyBorder="1" applyAlignment="1" applyProtection="1">
      <alignment horizontal="left"/>
      <protection locked="0"/>
    </xf>
    <xf numFmtId="164" fontId="22" fillId="0" borderId="20" xfId="1" applyNumberFormat="1" applyFont="1" applyFill="1" applyBorder="1" applyAlignment="1" applyProtection="1">
      <alignment horizontal="center" vertical="center"/>
      <protection locked="0"/>
    </xf>
    <xf numFmtId="164" fontId="22" fillId="0" borderId="21" xfId="1" applyNumberFormat="1" applyFont="1" applyFill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166" fontId="17" fillId="0" borderId="26" xfId="0" applyNumberFormat="1" applyFont="1" applyBorder="1" applyAlignment="1" applyProtection="1">
      <alignment horizontal="center" vertical="center"/>
      <protection locked="0"/>
    </xf>
    <xf numFmtId="4" fontId="17" fillId="0" borderId="26" xfId="0" applyNumberFormat="1" applyFont="1" applyBorder="1" applyAlignment="1" applyProtection="1">
      <alignment horizontal="center" vertical="center"/>
      <protection locked="0"/>
    </xf>
    <xf numFmtId="4" fontId="17" fillId="0" borderId="33" xfId="0" applyNumberFormat="1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166" fontId="17" fillId="0" borderId="20" xfId="0" applyNumberFormat="1" applyFont="1" applyBorder="1" applyAlignment="1" applyProtection="1">
      <alignment horizontal="center" vertical="center"/>
      <protection locked="0"/>
    </xf>
    <xf numFmtId="4" fontId="17" fillId="0" borderId="20" xfId="0" applyNumberFormat="1" applyFont="1" applyBorder="1" applyAlignment="1" applyProtection="1">
      <alignment horizontal="center" vertical="center"/>
      <protection locked="0"/>
    </xf>
    <xf numFmtId="4" fontId="17" fillId="0" borderId="21" xfId="0" applyNumberFormat="1" applyFont="1" applyBorder="1" applyAlignment="1" applyProtection="1">
      <alignment horizontal="center" vertical="center"/>
      <protection locked="0"/>
    </xf>
    <xf numFmtId="166" fontId="19" fillId="0" borderId="20" xfId="0" applyNumberFormat="1" applyFont="1" applyBorder="1" applyAlignment="1">
      <alignment horizontal="center" vertical="center"/>
    </xf>
    <xf numFmtId="0" fontId="18" fillId="0" borderId="22" xfId="0" applyFont="1" applyBorder="1" applyAlignment="1" applyProtection="1">
      <alignment horizontal="center" vertical="center"/>
      <protection locked="0"/>
    </xf>
    <xf numFmtId="166" fontId="19" fillId="0" borderId="23" xfId="0" applyNumberFormat="1" applyFont="1" applyBorder="1" applyAlignment="1">
      <alignment horizontal="center" vertical="center"/>
    </xf>
    <xf numFmtId="4" fontId="17" fillId="0" borderId="23" xfId="0" applyNumberFormat="1" applyFont="1" applyBorder="1" applyAlignment="1" applyProtection="1">
      <alignment horizontal="center" vertical="center"/>
      <protection locked="0"/>
    </xf>
    <xf numFmtId="4" fontId="17" fillId="0" borderId="24" xfId="0" applyNumberFormat="1" applyFont="1" applyBorder="1" applyAlignment="1" applyProtection="1">
      <alignment horizontal="center" vertical="center"/>
      <protection locked="0"/>
    </xf>
    <xf numFmtId="10" fontId="16" fillId="0" borderId="0" xfId="0" applyNumberFormat="1" applyFont="1" applyAlignment="1">
      <alignment horizontal="center" vertical="center"/>
    </xf>
    <xf numFmtId="0" fontId="26" fillId="3" borderId="2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center" vertical="center" wrapText="1"/>
    </xf>
    <xf numFmtId="164" fontId="26" fillId="3" borderId="25" xfId="0" applyNumberFormat="1" applyFont="1" applyFill="1" applyBorder="1" applyAlignment="1" applyProtection="1">
      <alignment horizontal="center" vertical="center"/>
      <protection locked="0"/>
    </xf>
    <xf numFmtId="44" fontId="3" fillId="2" borderId="19" xfId="2" applyFont="1" applyFill="1" applyBorder="1" applyAlignment="1">
      <alignment horizontal="center" vertical="top"/>
    </xf>
    <xf numFmtId="44" fontId="3" fillId="2" borderId="20" xfId="2" applyFont="1" applyFill="1" applyBorder="1" applyAlignment="1">
      <alignment horizontal="center" vertical="top"/>
    </xf>
    <xf numFmtId="44" fontId="3" fillId="2" borderId="12" xfId="2" applyFont="1" applyFill="1" applyBorder="1" applyAlignment="1">
      <alignment horizontal="center" vertical="top"/>
    </xf>
    <xf numFmtId="44" fontId="4" fillId="2" borderId="21" xfId="2" applyFont="1" applyFill="1" applyBorder="1" applyAlignment="1">
      <alignment horizontal="center" vertical="top"/>
    </xf>
    <xf numFmtId="0" fontId="28" fillId="0" borderId="0" xfId="0" applyFont="1"/>
    <xf numFmtId="0" fontId="8" fillId="2" borderId="28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0" xfId="0" applyFont="1"/>
    <xf numFmtId="0" fontId="7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8" fillId="0" borderId="0" xfId="0" applyFont="1"/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1" fontId="3" fillId="2" borderId="15" xfId="0" applyNumberFormat="1" applyFont="1" applyFill="1" applyBorder="1" applyAlignment="1">
      <alignment horizontal="center" vertical="center" wrapText="1"/>
    </xf>
    <xf numFmtId="1" fontId="26" fillId="3" borderId="25" xfId="0" applyNumberFormat="1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>
      <alignment horizontal="center" vertical="center" wrapText="1"/>
    </xf>
    <xf numFmtId="1" fontId="29" fillId="2" borderId="24" xfId="2" applyNumberFormat="1" applyFont="1" applyFill="1" applyBorder="1" applyAlignment="1">
      <alignment horizontal="center" vertical="center"/>
    </xf>
    <xf numFmtId="44" fontId="29" fillId="2" borderId="24" xfId="2" applyFont="1" applyFill="1" applyBorder="1" applyAlignment="1">
      <alignment horizontal="center" vertical="center"/>
    </xf>
    <xf numFmtId="44" fontId="29" fillId="2" borderId="23" xfId="2" applyFont="1" applyFill="1" applyBorder="1" applyAlignment="1">
      <alignment horizontal="center" vertical="center"/>
    </xf>
    <xf numFmtId="44" fontId="29" fillId="5" borderId="24" xfId="2" applyFont="1" applyFill="1" applyBorder="1" applyAlignment="1">
      <alignment horizontal="center" vertical="center"/>
    </xf>
    <xf numFmtId="44" fontId="30" fillId="2" borderId="23" xfId="2" applyFont="1" applyFill="1" applyBorder="1" applyAlignment="1">
      <alignment horizontal="center" vertical="center"/>
    </xf>
    <xf numFmtId="44" fontId="31" fillId="4" borderId="23" xfId="2" applyFont="1" applyFill="1" applyBorder="1" applyAlignment="1">
      <alignment horizontal="center" vertical="center"/>
    </xf>
    <xf numFmtId="44" fontId="31" fillId="4" borderId="24" xfId="2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27" fillId="3" borderId="1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165" fontId="24" fillId="0" borderId="4" xfId="0" applyNumberFormat="1" applyFont="1" applyBorder="1" applyAlignment="1" applyProtection="1">
      <alignment horizontal="center"/>
      <protection locked="0"/>
    </xf>
    <xf numFmtId="165" fontId="24" fillId="0" borderId="0" xfId="0" applyNumberFormat="1" applyFont="1" applyAlignment="1" applyProtection="1">
      <alignment horizont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165" fontId="25" fillId="3" borderId="14" xfId="0" applyNumberFormat="1" applyFont="1" applyFill="1" applyBorder="1" applyAlignment="1" applyProtection="1">
      <alignment horizontal="center"/>
      <protection locked="0"/>
    </xf>
    <xf numFmtId="165" fontId="25" fillId="3" borderId="15" xfId="0" applyNumberFormat="1" applyFont="1" applyFill="1" applyBorder="1" applyAlignment="1" applyProtection="1">
      <alignment horizontal="center"/>
      <protection locked="0"/>
    </xf>
    <xf numFmtId="165" fontId="25" fillId="3" borderId="25" xfId="0" applyNumberFormat="1" applyFont="1" applyFill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 applyProtection="1">
      <alignment horizontal="left"/>
      <protection locked="0"/>
    </xf>
  </cellXfs>
  <cellStyles count="3">
    <cellStyle name="Monétaire" xfId="2" builtinId="4"/>
    <cellStyle name="Normal" xfId="0" builtinId="0"/>
    <cellStyle name="Pourcentage" xfId="1" builtinId="5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lexandria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lexandria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lexandria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E768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82AE75-9B29-432C-9AE9-A84CD6988E40}" name="Tableau1" displayName="Tableau1" ref="A10:A52" totalsRowShown="0" headerRowDxfId="5" dataDxfId="3" headerRowBorderDxfId="4" tableBorderDxfId="2" totalsRowBorderDxfId="1">
  <tableColumns count="1">
    <tableColumn id="1" xr3:uid="{26CE0C09-A26C-43FE-B28E-733C8A8B736C}" name="3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97195-1CEF-43AE-842C-F128F55E4614}">
  <dimension ref="A1:I21"/>
  <sheetViews>
    <sheetView tabSelected="1" zoomScale="85" zoomScaleNormal="85" workbookViewId="0">
      <selection activeCell="K12" sqref="K12"/>
    </sheetView>
  </sheetViews>
  <sheetFormatPr baseColWidth="10" defaultRowHeight="15"/>
  <cols>
    <col min="1" max="1" width="25" customWidth="1"/>
    <col min="2" max="2" width="18.42578125" bestFit="1" customWidth="1"/>
    <col min="3" max="3" width="26.5703125" bestFit="1" customWidth="1"/>
    <col min="4" max="4" width="19.5703125" bestFit="1" customWidth="1"/>
    <col min="5" max="5" width="23.28515625" bestFit="1" customWidth="1"/>
    <col min="6" max="6" width="27.42578125" bestFit="1" customWidth="1"/>
    <col min="7" max="7" width="19.42578125" bestFit="1" customWidth="1"/>
    <col min="8" max="8" width="22" bestFit="1" customWidth="1"/>
    <col min="9" max="9" width="20.140625" bestFit="1" customWidth="1"/>
  </cols>
  <sheetData>
    <row r="1" spans="1:9" ht="15" customHeight="1">
      <c r="A1" s="84" t="s">
        <v>32</v>
      </c>
      <c r="B1" s="85"/>
      <c r="C1" s="85"/>
      <c r="D1" s="85"/>
      <c r="E1" s="85"/>
      <c r="F1" s="85"/>
      <c r="G1" s="85"/>
      <c r="H1" s="85"/>
      <c r="I1" s="86"/>
    </row>
    <row r="2" spans="1:9" ht="15" customHeight="1">
      <c r="A2" s="87"/>
      <c r="B2" s="88"/>
      <c r="C2" s="88"/>
      <c r="D2" s="88"/>
      <c r="E2" s="88"/>
      <c r="F2" s="88"/>
      <c r="G2" s="88"/>
      <c r="H2" s="88"/>
      <c r="I2" s="89"/>
    </row>
    <row r="3" spans="1:9" ht="15.75" customHeight="1">
      <c r="A3" s="87"/>
      <c r="B3" s="88"/>
      <c r="C3" s="88"/>
      <c r="D3" s="88"/>
      <c r="E3" s="88"/>
      <c r="F3" s="88"/>
      <c r="G3" s="88"/>
      <c r="H3" s="88"/>
      <c r="I3" s="89"/>
    </row>
    <row r="4" spans="1:9" ht="115.5" customHeight="1">
      <c r="A4" s="90" t="s">
        <v>34</v>
      </c>
      <c r="B4" s="91"/>
      <c r="C4" s="91"/>
      <c r="D4" s="91"/>
      <c r="E4" s="91"/>
      <c r="F4" s="91"/>
      <c r="G4" s="91"/>
      <c r="H4" s="91"/>
      <c r="I4" s="92"/>
    </row>
    <row r="5" spans="1:9" ht="15.75" thickBot="1">
      <c r="A5" s="61"/>
      <c r="I5" s="62"/>
    </row>
    <row r="6" spans="1:9" ht="75" customHeight="1">
      <c r="A6" s="12"/>
      <c r="B6" s="13" t="s">
        <v>0</v>
      </c>
      <c r="C6" s="13" t="s">
        <v>1</v>
      </c>
      <c r="D6" s="14" t="s">
        <v>2</v>
      </c>
      <c r="E6" s="63"/>
      <c r="F6" s="109" t="s">
        <v>50</v>
      </c>
      <c r="G6" s="110"/>
      <c r="H6" s="110"/>
      <c r="I6" s="111"/>
    </row>
    <row r="7" spans="1:9" ht="18.75">
      <c r="A7" s="15" t="s">
        <v>3</v>
      </c>
      <c r="B7" s="7">
        <v>80</v>
      </c>
      <c r="C7" s="16">
        <v>0.15</v>
      </c>
      <c r="D7" s="17">
        <f>(B7*C7)</f>
        <v>12</v>
      </c>
      <c r="E7" s="63"/>
      <c r="F7" s="112"/>
      <c r="G7" s="113"/>
      <c r="H7" s="113"/>
      <c r="I7" s="114"/>
    </row>
    <row r="8" spans="1:9" ht="18.75">
      <c r="A8" s="15" t="s">
        <v>39</v>
      </c>
      <c r="B8" s="7">
        <v>20</v>
      </c>
      <c r="C8" s="16">
        <v>0.18</v>
      </c>
      <c r="D8" s="17">
        <f t="shared" ref="D8:D9" si="0">(B8*C8)</f>
        <v>3.5999999999999996</v>
      </c>
      <c r="E8" s="63"/>
      <c r="F8" s="112"/>
      <c r="G8" s="113"/>
      <c r="H8" s="113"/>
      <c r="I8" s="114"/>
    </row>
    <row r="9" spans="1:9" ht="19.5" thickBot="1">
      <c r="A9" s="18" t="s">
        <v>40</v>
      </c>
      <c r="B9" s="8">
        <v>28</v>
      </c>
      <c r="C9" s="19">
        <v>0.25</v>
      </c>
      <c r="D9" s="20">
        <f t="shared" si="0"/>
        <v>7</v>
      </c>
      <c r="E9" s="63"/>
      <c r="F9" s="115" t="s">
        <v>55</v>
      </c>
      <c r="G9" s="116"/>
      <c r="H9" s="116"/>
      <c r="I9" s="117"/>
    </row>
    <row r="10" spans="1:9" ht="21" customHeight="1" thickBot="1">
      <c r="A10" s="107" t="s">
        <v>30</v>
      </c>
      <c r="B10" s="108"/>
      <c r="C10" s="108"/>
      <c r="D10" s="60">
        <f>SUM(D7:D9)</f>
        <v>22.6</v>
      </c>
      <c r="E10" s="63"/>
      <c r="F10" s="118" t="s">
        <v>51</v>
      </c>
      <c r="G10" s="119"/>
      <c r="H10" s="119"/>
      <c r="I10" s="120"/>
    </row>
    <row r="11" spans="1:9" ht="9" customHeight="1">
      <c r="A11" s="64"/>
      <c r="B11" s="65"/>
      <c r="C11" s="65"/>
      <c r="D11" s="66"/>
      <c r="E11" s="63"/>
      <c r="F11" s="67"/>
      <c r="G11" s="67"/>
      <c r="I11" s="62"/>
    </row>
    <row r="12" spans="1:9" ht="86.1" customHeight="1">
      <c r="A12" s="90" t="s">
        <v>33</v>
      </c>
      <c r="B12" s="91"/>
      <c r="C12" s="91"/>
      <c r="D12" s="91"/>
      <c r="E12" s="91"/>
      <c r="F12" s="91"/>
      <c r="G12" s="91"/>
      <c r="H12" s="91"/>
      <c r="I12" s="92"/>
    </row>
    <row r="13" spans="1:9" ht="9.75" customHeight="1" thickBot="1">
      <c r="A13" s="68"/>
      <c r="B13" s="69"/>
      <c r="C13" s="69"/>
      <c r="D13" s="69"/>
      <c r="E13" s="69"/>
      <c r="F13" s="69"/>
      <c r="G13" s="69"/>
      <c r="H13" s="69"/>
      <c r="I13" s="70"/>
    </row>
    <row r="14" spans="1:9" ht="24" thickBot="1">
      <c r="A14" s="71" t="s">
        <v>48</v>
      </c>
      <c r="B14" s="52" t="s">
        <v>6</v>
      </c>
      <c r="C14" s="53" t="s">
        <v>47</v>
      </c>
      <c r="D14" s="54">
        <v>0.245</v>
      </c>
      <c r="E14" s="74" t="s">
        <v>53</v>
      </c>
      <c r="F14" s="75">
        <v>255</v>
      </c>
      <c r="G14" s="69"/>
      <c r="H14" s="69"/>
      <c r="I14" s="70"/>
    </row>
    <row r="15" spans="1:9" ht="19.5" thickBot="1">
      <c r="A15" s="61"/>
      <c r="C15" s="101" t="s">
        <v>9</v>
      </c>
      <c r="D15" s="102"/>
      <c r="E15" s="103"/>
      <c r="F15" s="104" t="s">
        <v>10</v>
      </c>
      <c r="G15" s="105"/>
      <c r="H15" s="105"/>
      <c r="I15" s="106"/>
    </row>
    <row r="16" spans="1:9" s="27" customFormat="1" ht="36">
      <c r="A16" s="26" t="s">
        <v>42</v>
      </c>
      <c r="B16" s="23" t="s">
        <v>41</v>
      </c>
      <c r="C16" s="21" t="s">
        <v>35</v>
      </c>
      <c r="D16" s="22" t="s">
        <v>4</v>
      </c>
      <c r="E16" s="23" t="s">
        <v>37</v>
      </c>
      <c r="F16" s="21" t="s">
        <v>36</v>
      </c>
      <c r="G16" s="22" t="s">
        <v>4</v>
      </c>
      <c r="H16" s="24" t="s">
        <v>37</v>
      </c>
      <c r="I16" s="25" t="s">
        <v>5</v>
      </c>
    </row>
    <row r="17" spans="1:9" ht="15.75" customHeight="1">
      <c r="A17" s="29" t="str">
        <f>B14</f>
        <v>Execution</v>
      </c>
      <c r="B17" s="28">
        <f>IF(B14="Execution",60,(IF(B14="Maitrise",120,160)))</f>
        <v>60</v>
      </c>
      <c r="C17" s="55">
        <f>VLOOKUP(B17,Grille!$A$10:$D$91,3,FALSE)</f>
        <v>1745.4963743999999</v>
      </c>
      <c r="D17" s="56">
        <f>SUM(C17/151.67)</f>
        <v>11.50851436935452</v>
      </c>
      <c r="E17" s="57">
        <f>SUM(D17*D10)</f>
        <v>260.09242474741217</v>
      </c>
      <c r="F17" s="55">
        <f>VLOOKUP(B17,Grille!A10:D91,4,FALSE)</f>
        <v>1902.5910480960006</v>
      </c>
      <c r="G17" s="56">
        <f>SUM(F17/151.67)</f>
        <v>12.544280662596432</v>
      </c>
      <c r="H17" s="56">
        <f>SUM(G17*D10)</f>
        <v>283.50074297467938</v>
      </c>
      <c r="I17" s="58">
        <f>SUM(H17-E17)</f>
        <v>23.408318227267216</v>
      </c>
    </row>
    <row r="18" spans="1:9" ht="9.75" customHeight="1" thickBot="1">
      <c r="A18" s="72"/>
      <c r="B18" s="63"/>
      <c r="C18" s="63"/>
      <c r="D18" s="63"/>
      <c r="E18" s="63"/>
      <c r="F18" s="63"/>
      <c r="G18" s="63"/>
      <c r="H18" s="63"/>
      <c r="I18" s="73"/>
    </row>
    <row r="19" spans="1:9" s="1" customFormat="1" ht="18.75">
      <c r="A19" s="99" t="s">
        <v>52</v>
      </c>
      <c r="B19" s="76" t="s">
        <v>54</v>
      </c>
      <c r="C19" s="93" t="s">
        <v>38</v>
      </c>
      <c r="D19" s="94"/>
      <c r="E19" s="95"/>
      <c r="F19" s="96" t="s">
        <v>10</v>
      </c>
      <c r="G19" s="97"/>
      <c r="H19" s="97"/>
      <c r="I19" s="98"/>
    </row>
    <row r="20" spans="1:9" s="59" customFormat="1" ht="30.75" thickBot="1">
      <c r="A20" s="100"/>
      <c r="B20" s="77">
        <f>IF(F14&lt;B17,B17,(IF(F14&gt;240,240,F14)))</f>
        <v>240</v>
      </c>
      <c r="C20" s="78">
        <f>VLOOKUP(B20,Grille!$A$10:$D$91,3,FALSE)</f>
        <v>4027.2921360000005</v>
      </c>
      <c r="D20" s="79">
        <f>SUM(C20/151.67)</f>
        <v>26.552990940858447</v>
      </c>
      <c r="E20" s="80">
        <f>SUM(D20*D10)</f>
        <v>600.09759526340088</v>
      </c>
      <c r="F20" s="78">
        <f>VLOOKUP(B20,Grille!A10:D91,4,FALSE)</f>
        <v>4389.748428240001</v>
      </c>
      <c r="G20" s="81">
        <f>SUM(F20/151.67)</f>
        <v>28.94276012553571</v>
      </c>
      <c r="H20" s="82">
        <f>SUM(G20*D10)</f>
        <v>654.10637883710706</v>
      </c>
      <c r="I20" s="83">
        <f>IF(H20-E20&lt;I17,I17,H20-E20)</f>
        <v>54.008783573706182</v>
      </c>
    </row>
    <row r="21" spans="1:9">
      <c r="C21" s="30"/>
    </row>
  </sheetData>
  <sheetProtection selectLockedCells="1"/>
  <mergeCells count="12">
    <mergeCell ref="A1:I3"/>
    <mergeCell ref="A4:I4"/>
    <mergeCell ref="A12:I12"/>
    <mergeCell ref="C19:E19"/>
    <mergeCell ref="F19:I19"/>
    <mergeCell ref="A19:A20"/>
    <mergeCell ref="C15:E15"/>
    <mergeCell ref="F15:I15"/>
    <mergeCell ref="A10:C10"/>
    <mergeCell ref="F6:I8"/>
    <mergeCell ref="F9:I9"/>
    <mergeCell ref="F10:I1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C6CE79DF-F5CC-4874-95EA-AD8D90B6A7F9}">
          <x14:formula1>
            <xm:f>Grille!$G$11:$G$13</xm:f>
          </x14:formula1>
          <xm:sqref>B14</xm:sqref>
        </x14:dataValidation>
        <x14:dataValidation type="list" showInputMessage="1" showErrorMessage="1" xr:uid="{6E25A3B8-843A-42CC-AE67-ADB2E689B5E2}">
          <x14:formula1>
            <xm:f>Grille!$I$11:$I$13</xm:f>
          </x14:formula1>
          <xm:sqref>D14</xm:sqref>
        </x14:dataValidation>
        <x14:dataValidation type="list" showInputMessage="1" showErrorMessage="1" xr:uid="{A60A410D-C5C8-4AA4-AA43-E0CD9ECE41FB}">
          <x14:formula1>
            <xm:f>Grille!$A$10:$A$91</xm:f>
          </x14:formula1>
          <xm:sqref>F14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33684-A719-41F6-928E-58DD57AE15A4}">
  <dimension ref="A1:I164"/>
  <sheetViews>
    <sheetView topLeftCell="A6" workbookViewId="0">
      <selection activeCell="I14" sqref="I14"/>
    </sheetView>
  </sheetViews>
  <sheetFormatPr baseColWidth="10" defaultColWidth="11.85546875" defaultRowHeight="15"/>
  <cols>
    <col min="2" max="2" width="13.5703125" customWidth="1"/>
    <col min="3" max="3" width="16.42578125" customWidth="1"/>
    <col min="4" max="4" width="18" customWidth="1"/>
    <col min="227" max="227" width="24.42578125" customWidth="1"/>
    <col min="238" max="238" width="11.42578125" customWidth="1"/>
    <col min="257" max="257" width="4.5703125" customWidth="1"/>
    <col min="259" max="259" width="5.140625" customWidth="1"/>
    <col min="483" max="483" width="24.42578125" customWidth="1"/>
    <col min="494" max="494" width="11.42578125" customWidth="1"/>
    <col min="513" max="513" width="4.5703125" customWidth="1"/>
    <col min="515" max="515" width="5.140625" customWidth="1"/>
    <col min="739" max="739" width="24.42578125" customWidth="1"/>
    <col min="750" max="750" width="11.42578125" customWidth="1"/>
    <col min="769" max="769" width="4.5703125" customWidth="1"/>
    <col min="771" max="771" width="5.140625" customWidth="1"/>
    <col min="995" max="995" width="24.42578125" customWidth="1"/>
    <col min="1006" max="1006" width="11.42578125" customWidth="1"/>
    <col min="1025" max="1025" width="4.5703125" customWidth="1"/>
    <col min="1027" max="1027" width="5.140625" customWidth="1"/>
    <col min="1251" max="1251" width="24.42578125" customWidth="1"/>
    <col min="1262" max="1262" width="11.42578125" customWidth="1"/>
    <col min="1281" max="1281" width="4.5703125" customWidth="1"/>
    <col min="1283" max="1283" width="5.140625" customWidth="1"/>
    <col min="1507" max="1507" width="24.42578125" customWidth="1"/>
    <col min="1518" max="1518" width="11.42578125" customWidth="1"/>
    <col min="1537" max="1537" width="4.5703125" customWidth="1"/>
    <col min="1539" max="1539" width="5.140625" customWidth="1"/>
    <col min="1763" max="1763" width="24.42578125" customWidth="1"/>
    <col min="1774" max="1774" width="11.42578125" customWidth="1"/>
    <col min="1793" max="1793" width="4.5703125" customWidth="1"/>
    <col min="1795" max="1795" width="5.140625" customWidth="1"/>
    <col min="2019" max="2019" width="24.42578125" customWidth="1"/>
    <col min="2030" max="2030" width="11.42578125" customWidth="1"/>
    <col min="2049" max="2049" width="4.5703125" customWidth="1"/>
    <col min="2051" max="2051" width="5.140625" customWidth="1"/>
    <col min="2275" max="2275" width="24.42578125" customWidth="1"/>
    <col min="2286" max="2286" width="11.42578125" customWidth="1"/>
    <col min="2305" max="2305" width="4.5703125" customWidth="1"/>
    <col min="2307" max="2307" width="5.140625" customWidth="1"/>
    <col min="2531" max="2531" width="24.42578125" customWidth="1"/>
    <col min="2542" max="2542" width="11.42578125" customWidth="1"/>
    <col min="2561" max="2561" width="4.5703125" customWidth="1"/>
    <col min="2563" max="2563" width="5.140625" customWidth="1"/>
    <col min="2787" max="2787" width="24.42578125" customWidth="1"/>
    <col min="2798" max="2798" width="11.42578125" customWidth="1"/>
    <col min="2817" max="2817" width="4.5703125" customWidth="1"/>
    <col min="2819" max="2819" width="5.140625" customWidth="1"/>
    <col min="3043" max="3043" width="24.42578125" customWidth="1"/>
    <col min="3054" max="3054" width="11.42578125" customWidth="1"/>
    <col min="3073" max="3073" width="4.5703125" customWidth="1"/>
    <col min="3075" max="3075" width="5.140625" customWidth="1"/>
    <col min="3299" max="3299" width="24.42578125" customWidth="1"/>
    <col min="3310" max="3310" width="11.42578125" customWidth="1"/>
    <col min="3329" max="3329" width="4.5703125" customWidth="1"/>
    <col min="3331" max="3331" width="5.140625" customWidth="1"/>
    <col min="3555" max="3555" width="24.42578125" customWidth="1"/>
    <col min="3566" max="3566" width="11.42578125" customWidth="1"/>
    <col min="3585" max="3585" width="4.5703125" customWidth="1"/>
    <col min="3587" max="3587" width="5.140625" customWidth="1"/>
    <col min="3811" max="3811" width="24.42578125" customWidth="1"/>
    <col min="3822" max="3822" width="11.42578125" customWidth="1"/>
    <col min="3841" max="3841" width="4.5703125" customWidth="1"/>
    <col min="3843" max="3843" width="5.140625" customWidth="1"/>
    <col min="4067" max="4067" width="24.42578125" customWidth="1"/>
    <col min="4078" max="4078" width="11.42578125" customWidth="1"/>
    <col min="4097" max="4097" width="4.5703125" customWidth="1"/>
    <col min="4099" max="4099" width="5.140625" customWidth="1"/>
    <col min="4323" max="4323" width="24.42578125" customWidth="1"/>
    <col min="4334" max="4334" width="11.42578125" customWidth="1"/>
    <col min="4353" max="4353" width="4.5703125" customWidth="1"/>
    <col min="4355" max="4355" width="5.140625" customWidth="1"/>
    <col min="4579" max="4579" width="24.42578125" customWidth="1"/>
    <col min="4590" max="4590" width="11.42578125" customWidth="1"/>
    <col min="4609" max="4609" width="4.5703125" customWidth="1"/>
    <col min="4611" max="4611" width="5.140625" customWidth="1"/>
    <col min="4835" max="4835" width="24.42578125" customWidth="1"/>
    <col min="4846" max="4846" width="11.42578125" customWidth="1"/>
    <col min="4865" max="4865" width="4.5703125" customWidth="1"/>
    <col min="4867" max="4867" width="5.140625" customWidth="1"/>
    <col min="5091" max="5091" width="24.42578125" customWidth="1"/>
    <col min="5102" max="5102" width="11.42578125" customWidth="1"/>
    <col min="5121" max="5121" width="4.5703125" customWidth="1"/>
    <col min="5123" max="5123" width="5.140625" customWidth="1"/>
    <col min="5347" max="5347" width="24.42578125" customWidth="1"/>
    <col min="5358" max="5358" width="11.42578125" customWidth="1"/>
    <col min="5377" max="5377" width="4.5703125" customWidth="1"/>
    <col min="5379" max="5379" width="5.140625" customWidth="1"/>
    <col min="5603" max="5603" width="24.42578125" customWidth="1"/>
    <col min="5614" max="5614" width="11.42578125" customWidth="1"/>
    <col min="5633" max="5633" width="4.5703125" customWidth="1"/>
    <col min="5635" max="5635" width="5.140625" customWidth="1"/>
    <col min="5859" max="5859" width="24.42578125" customWidth="1"/>
    <col min="5870" max="5870" width="11.42578125" customWidth="1"/>
    <col min="5889" max="5889" width="4.5703125" customWidth="1"/>
    <col min="5891" max="5891" width="5.140625" customWidth="1"/>
    <col min="6115" max="6115" width="24.42578125" customWidth="1"/>
    <col min="6126" max="6126" width="11.42578125" customWidth="1"/>
    <col min="6145" max="6145" width="4.5703125" customWidth="1"/>
    <col min="6147" max="6147" width="5.140625" customWidth="1"/>
    <col min="6371" max="6371" width="24.42578125" customWidth="1"/>
    <col min="6382" max="6382" width="11.42578125" customWidth="1"/>
    <col min="6401" max="6401" width="4.5703125" customWidth="1"/>
    <col min="6403" max="6403" width="5.140625" customWidth="1"/>
    <col min="6627" max="6627" width="24.42578125" customWidth="1"/>
    <col min="6638" max="6638" width="11.42578125" customWidth="1"/>
    <col min="6657" max="6657" width="4.5703125" customWidth="1"/>
    <col min="6659" max="6659" width="5.140625" customWidth="1"/>
    <col min="6883" max="6883" width="24.42578125" customWidth="1"/>
    <col min="6894" max="6894" width="11.42578125" customWidth="1"/>
    <col min="6913" max="6913" width="4.5703125" customWidth="1"/>
    <col min="6915" max="6915" width="5.140625" customWidth="1"/>
    <col min="7139" max="7139" width="24.42578125" customWidth="1"/>
    <col min="7150" max="7150" width="11.42578125" customWidth="1"/>
    <col min="7169" max="7169" width="4.5703125" customWidth="1"/>
    <col min="7171" max="7171" width="5.140625" customWidth="1"/>
    <col min="7395" max="7395" width="24.42578125" customWidth="1"/>
    <col min="7406" max="7406" width="11.42578125" customWidth="1"/>
    <col min="7425" max="7425" width="4.5703125" customWidth="1"/>
    <col min="7427" max="7427" width="5.140625" customWidth="1"/>
    <col min="7651" max="7651" width="24.42578125" customWidth="1"/>
    <col min="7662" max="7662" width="11.42578125" customWidth="1"/>
    <col min="7681" max="7681" width="4.5703125" customWidth="1"/>
    <col min="7683" max="7683" width="5.140625" customWidth="1"/>
    <col min="7907" max="7907" width="24.42578125" customWidth="1"/>
    <col min="7918" max="7918" width="11.42578125" customWidth="1"/>
    <col min="7937" max="7937" width="4.5703125" customWidth="1"/>
    <col min="7939" max="7939" width="5.140625" customWidth="1"/>
    <col min="8163" max="8163" width="24.42578125" customWidth="1"/>
    <col min="8174" max="8174" width="11.42578125" customWidth="1"/>
    <col min="8193" max="8193" width="4.5703125" customWidth="1"/>
    <col min="8195" max="8195" width="5.140625" customWidth="1"/>
    <col min="8419" max="8419" width="24.42578125" customWidth="1"/>
    <col min="8430" max="8430" width="11.42578125" customWidth="1"/>
    <col min="8449" max="8449" width="4.5703125" customWidth="1"/>
    <col min="8451" max="8451" width="5.140625" customWidth="1"/>
    <col min="8675" max="8675" width="24.42578125" customWidth="1"/>
    <col min="8686" max="8686" width="11.42578125" customWidth="1"/>
    <col min="8705" max="8705" width="4.5703125" customWidth="1"/>
    <col min="8707" max="8707" width="5.140625" customWidth="1"/>
    <col min="8931" max="8931" width="24.42578125" customWidth="1"/>
    <col min="8942" max="8942" width="11.42578125" customWidth="1"/>
    <col min="8961" max="8961" width="4.5703125" customWidth="1"/>
    <col min="8963" max="8963" width="5.140625" customWidth="1"/>
    <col min="9187" max="9187" width="24.42578125" customWidth="1"/>
    <col min="9198" max="9198" width="11.42578125" customWidth="1"/>
    <col min="9217" max="9217" width="4.5703125" customWidth="1"/>
    <col min="9219" max="9219" width="5.140625" customWidth="1"/>
    <col min="9443" max="9443" width="24.42578125" customWidth="1"/>
    <col min="9454" max="9454" width="11.42578125" customWidth="1"/>
    <col min="9473" max="9473" width="4.5703125" customWidth="1"/>
    <col min="9475" max="9475" width="5.140625" customWidth="1"/>
    <col min="9699" max="9699" width="24.42578125" customWidth="1"/>
    <col min="9710" max="9710" width="11.42578125" customWidth="1"/>
    <col min="9729" max="9729" width="4.5703125" customWidth="1"/>
    <col min="9731" max="9731" width="5.140625" customWidth="1"/>
    <col min="9955" max="9955" width="24.42578125" customWidth="1"/>
    <col min="9966" max="9966" width="11.42578125" customWidth="1"/>
    <col min="9985" max="9985" width="4.5703125" customWidth="1"/>
    <col min="9987" max="9987" width="5.140625" customWidth="1"/>
    <col min="10211" max="10211" width="24.42578125" customWidth="1"/>
    <col min="10222" max="10222" width="11.42578125" customWidth="1"/>
    <col min="10241" max="10241" width="4.5703125" customWidth="1"/>
    <col min="10243" max="10243" width="5.140625" customWidth="1"/>
    <col min="10467" max="10467" width="24.42578125" customWidth="1"/>
    <col min="10478" max="10478" width="11.42578125" customWidth="1"/>
    <col min="10497" max="10497" width="4.5703125" customWidth="1"/>
    <col min="10499" max="10499" width="5.140625" customWidth="1"/>
    <col min="10723" max="10723" width="24.42578125" customWidth="1"/>
    <col min="10734" max="10734" width="11.42578125" customWidth="1"/>
    <col min="10753" max="10753" width="4.5703125" customWidth="1"/>
    <col min="10755" max="10755" width="5.140625" customWidth="1"/>
    <col min="10979" max="10979" width="24.42578125" customWidth="1"/>
    <col min="10990" max="10990" width="11.42578125" customWidth="1"/>
    <col min="11009" max="11009" width="4.5703125" customWidth="1"/>
    <col min="11011" max="11011" width="5.140625" customWidth="1"/>
    <col min="11235" max="11235" width="24.42578125" customWidth="1"/>
    <col min="11246" max="11246" width="11.42578125" customWidth="1"/>
    <col min="11265" max="11265" width="4.5703125" customWidth="1"/>
    <col min="11267" max="11267" width="5.140625" customWidth="1"/>
    <col min="11491" max="11491" width="24.42578125" customWidth="1"/>
    <col min="11502" max="11502" width="11.42578125" customWidth="1"/>
    <col min="11521" max="11521" width="4.5703125" customWidth="1"/>
    <col min="11523" max="11523" width="5.140625" customWidth="1"/>
    <col min="11747" max="11747" width="24.42578125" customWidth="1"/>
    <col min="11758" max="11758" width="11.42578125" customWidth="1"/>
    <col min="11777" max="11777" width="4.5703125" customWidth="1"/>
    <col min="11779" max="11779" width="5.140625" customWidth="1"/>
    <col min="12003" max="12003" width="24.42578125" customWidth="1"/>
    <col min="12014" max="12014" width="11.42578125" customWidth="1"/>
    <col min="12033" max="12033" width="4.5703125" customWidth="1"/>
    <col min="12035" max="12035" width="5.140625" customWidth="1"/>
    <col min="12259" max="12259" width="24.42578125" customWidth="1"/>
    <col min="12270" max="12270" width="11.42578125" customWidth="1"/>
    <col min="12289" max="12289" width="4.5703125" customWidth="1"/>
    <col min="12291" max="12291" width="5.140625" customWidth="1"/>
    <col min="12515" max="12515" width="24.42578125" customWidth="1"/>
    <col min="12526" max="12526" width="11.42578125" customWidth="1"/>
    <col min="12545" max="12545" width="4.5703125" customWidth="1"/>
    <col min="12547" max="12547" width="5.140625" customWidth="1"/>
    <col min="12771" max="12771" width="24.42578125" customWidth="1"/>
    <col min="12782" max="12782" width="11.42578125" customWidth="1"/>
    <col min="12801" max="12801" width="4.5703125" customWidth="1"/>
    <col min="12803" max="12803" width="5.140625" customWidth="1"/>
    <col min="13027" max="13027" width="24.42578125" customWidth="1"/>
    <col min="13038" max="13038" width="11.42578125" customWidth="1"/>
    <col min="13057" max="13057" width="4.5703125" customWidth="1"/>
    <col min="13059" max="13059" width="5.140625" customWidth="1"/>
    <col min="13283" max="13283" width="24.42578125" customWidth="1"/>
    <col min="13294" max="13294" width="11.42578125" customWidth="1"/>
    <col min="13313" max="13313" width="4.5703125" customWidth="1"/>
    <col min="13315" max="13315" width="5.140625" customWidth="1"/>
    <col min="13539" max="13539" width="24.42578125" customWidth="1"/>
    <col min="13550" max="13550" width="11.42578125" customWidth="1"/>
    <col min="13569" max="13569" width="4.5703125" customWidth="1"/>
    <col min="13571" max="13571" width="5.140625" customWidth="1"/>
    <col min="13795" max="13795" width="24.42578125" customWidth="1"/>
    <col min="13806" max="13806" width="11.42578125" customWidth="1"/>
    <col min="13825" max="13825" width="4.5703125" customWidth="1"/>
    <col min="13827" max="13827" width="5.140625" customWidth="1"/>
    <col min="14051" max="14051" width="24.42578125" customWidth="1"/>
    <col min="14062" max="14062" width="11.42578125" customWidth="1"/>
    <col min="14081" max="14081" width="4.5703125" customWidth="1"/>
    <col min="14083" max="14083" width="5.140625" customWidth="1"/>
    <col min="14307" max="14307" width="24.42578125" customWidth="1"/>
    <col min="14318" max="14318" width="11.42578125" customWidth="1"/>
    <col min="14337" max="14337" width="4.5703125" customWidth="1"/>
    <col min="14339" max="14339" width="5.140625" customWidth="1"/>
    <col min="14563" max="14563" width="24.42578125" customWidth="1"/>
    <col min="14574" max="14574" width="11.42578125" customWidth="1"/>
    <col min="14593" max="14593" width="4.5703125" customWidth="1"/>
    <col min="14595" max="14595" width="5.140625" customWidth="1"/>
    <col min="14819" max="14819" width="24.42578125" customWidth="1"/>
    <col min="14830" max="14830" width="11.42578125" customWidth="1"/>
    <col min="14849" max="14849" width="4.5703125" customWidth="1"/>
    <col min="14851" max="14851" width="5.140625" customWidth="1"/>
    <col min="15075" max="15075" width="24.42578125" customWidth="1"/>
    <col min="15086" max="15086" width="11.42578125" customWidth="1"/>
    <col min="15105" max="15105" width="4.5703125" customWidth="1"/>
    <col min="15107" max="15107" width="5.140625" customWidth="1"/>
    <col min="15331" max="15331" width="24.42578125" customWidth="1"/>
    <col min="15342" max="15342" width="11.42578125" customWidth="1"/>
    <col min="15361" max="15361" width="4.5703125" customWidth="1"/>
    <col min="15363" max="15363" width="5.140625" customWidth="1"/>
    <col min="15587" max="15587" width="24.42578125" customWidth="1"/>
    <col min="15598" max="15598" width="11.42578125" customWidth="1"/>
    <col min="15617" max="15617" width="4.5703125" customWidth="1"/>
    <col min="15619" max="15619" width="5.140625" customWidth="1"/>
    <col min="15843" max="15843" width="24.42578125" customWidth="1"/>
    <col min="15854" max="15854" width="11.42578125" customWidth="1"/>
    <col min="15873" max="15873" width="4.5703125" customWidth="1"/>
    <col min="15875" max="15875" width="5.140625" customWidth="1"/>
    <col min="16099" max="16099" width="24.42578125" customWidth="1"/>
    <col min="16110" max="16110" width="11.42578125" customWidth="1"/>
    <col min="16129" max="16129" width="4.5703125" customWidth="1"/>
    <col min="16131" max="16131" width="5.140625" customWidth="1"/>
  </cols>
  <sheetData>
    <row r="1" spans="1:9" ht="30.75">
      <c r="A1" s="121" t="s">
        <v>45</v>
      </c>
      <c r="B1" s="122"/>
      <c r="C1" s="122"/>
      <c r="D1" s="123"/>
      <c r="E1" s="2"/>
      <c r="F1" s="2"/>
    </row>
    <row r="2" spans="1:9" s="1" customFormat="1" ht="28.5" customHeight="1" thickBot="1">
      <c r="A2" s="124" t="s">
        <v>11</v>
      </c>
      <c r="B2" s="125"/>
      <c r="C2" s="125"/>
      <c r="D2" s="126"/>
    </row>
    <row r="3" spans="1:9" ht="30.75" customHeight="1" thickBot="1">
      <c r="A3" s="127" t="s">
        <v>43</v>
      </c>
      <c r="B3" s="128"/>
      <c r="C3" s="128"/>
      <c r="D3" s="33">
        <f>'Calcul astreinte'!D14</f>
        <v>0.245</v>
      </c>
    </row>
    <row r="4" spans="1:9" ht="21" thickBot="1">
      <c r="A4" s="137" t="s">
        <v>46</v>
      </c>
      <c r="B4" s="138"/>
      <c r="C4" s="138"/>
      <c r="D4" s="139"/>
    </row>
    <row r="5" spans="1:9" s="3" customFormat="1" ht="21" customHeight="1">
      <c r="A5" s="140" t="s">
        <v>44</v>
      </c>
      <c r="B5" s="140"/>
      <c r="C5" s="141">
        <v>540.48</v>
      </c>
      <c r="D5" s="141"/>
    </row>
    <row r="6" spans="1:9" s="9" customFormat="1" ht="9.75" customHeight="1" thickBot="1">
      <c r="A6" s="10"/>
      <c r="B6" s="10"/>
      <c r="C6" s="11"/>
      <c r="D6" s="11"/>
    </row>
    <row r="7" spans="1:9" s="31" customFormat="1" ht="15" customHeight="1">
      <c r="A7" s="129" t="s">
        <v>13</v>
      </c>
      <c r="B7" s="132" t="s">
        <v>14</v>
      </c>
      <c r="C7" s="135" t="s">
        <v>12</v>
      </c>
      <c r="D7" s="136"/>
    </row>
    <row r="8" spans="1:9" s="32" customFormat="1" ht="14.45" hidden="1" customHeight="1" thickBot="1">
      <c r="A8" s="130"/>
      <c r="B8" s="133"/>
      <c r="C8" s="34">
        <v>0</v>
      </c>
      <c r="D8" s="35">
        <v>0.09</v>
      </c>
    </row>
    <row r="9" spans="1:9" s="32" customFormat="1" ht="19.5" thickBot="1">
      <c r="A9" s="131"/>
      <c r="B9" s="134"/>
      <c r="C9" s="36">
        <v>1</v>
      </c>
      <c r="D9" s="37">
        <v>4</v>
      </c>
    </row>
    <row r="10" spans="1:9" s="5" customFormat="1" ht="14.1" customHeight="1">
      <c r="A10" s="38" t="s">
        <v>31</v>
      </c>
      <c r="B10" s="39">
        <v>232.2</v>
      </c>
      <c r="C10" s="40">
        <f t="shared" ref="C10:D29" si="0">+$C$5*(1+C$8)*$B10/100*(1+$D$3)</f>
        <v>1562.4682272</v>
      </c>
      <c r="D10" s="41">
        <f t="shared" si="0"/>
        <v>1703.0903676480002</v>
      </c>
      <c r="E10" s="6"/>
      <c r="F10" s="6"/>
      <c r="G10" s="5" t="s">
        <v>42</v>
      </c>
      <c r="I10" s="5" t="s">
        <v>49</v>
      </c>
    </row>
    <row r="11" spans="1:9" s="5" customFormat="1" ht="14.1" customHeight="1">
      <c r="A11" s="42">
        <v>35</v>
      </c>
      <c r="B11" s="43">
        <v>236.5</v>
      </c>
      <c r="C11" s="44">
        <f t="shared" si="0"/>
        <v>1591.4028240000002</v>
      </c>
      <c r="D11" s="45">
        <f t="shared" si="0"/>
        <v>1734.6290781600005</v>
      </c>
      <c r="E11" s="6"/>
      <c r="F11" s="6"/>
      <c r="G11" s="5" t="s">
        <v>6</v>
      </c>
      <c r="I11" s="51">
        <v>0.24</v>
      </c>
    </row>
    <row r="12" spans="1:9" s="5" customFormat="1" ht="14.1" customHeight="1">
      <c r="A12" s="42">
        <v>40</v>
      </c>
      <c r="B12" s="43">
        <v>240.9</v>
      </c>
      <c r="C12" s="44">
        <f t="shared" si="0"/>
        <v>1621.0103184000004</v>
      </c>
      <c r="D12" s="45">
        <f t="shared" si="0"/>
        <v>1766.9012470560006</v>
      </c>
      <c r="E12" s="6"/>
      <c r="F12" s="6"/>
      <c r="G12" s="5" t="s">
        <v>7</v>
      </c>
      <c r="I12" s="51">
        <v>0.245</v>
      </c>
    </row>
    <row r="13" spans="1:9" s="5" customFormat="1" ht="14.1" customHeight="1">
      <c r="A13" s="42">
        <v>45</v>
      </c>
      <c r="B13" s="43">
        <v>245.5</v>
      </c>
      <c r="C13" s="44">
        <f t="shared" si="0"/>
        <v>1651.9636080000002</v>
      </c>
      <c r="D13" s="45">
        <f t="shared" si="0"/>
        <v>1800.6403327200005</v>
      </c>
      <c r="E13" s="6"/>
      <c r="F13" s="6"/>
      <c r="G13" s="5" t="s">
        <v>8</v>
      </c>
      <c r="I13" s="51">
        <v>0.25</v>
      </c>
    </row>
    <row r="14" spans="1:9" s="5" customFormat="1" ht="14.1" customHeight="1">
      <c r="A14" s="42">
        <v>50</v>
      </c>
      <c r="B14" s="46">
        <v>250.1</v>
      </c>
      <c r="C14" s="44">
        <f t="shared" si="0"/>
        <v>1682.9168976000003</v>
      </c>
      <c r="D14" s="45">
        <f t="shared" si="0"/>
        <v>1834.3794183840002</v>
      </c>
      <c r="E14" s="6"/>
      <c r="F14" s="6"/>
    </row>
    <row r="15" spans="1:9" s="5" customFormat="1" ht="14.1" customHeight="1">
      <c r="A15" s="42">
        <v>55</v>
      </c>
      <c r="B15" s="46">
        <v>254.7</v>
      </c>
      <c r="C15" s="44">
        <f t="shared" si="0"/>
        <v>1713.8701872000001</v>
      </c>
      <c r="D15" s="45">
        <f t="shared" si="0"/>
        <v>1868.1185040480004</v>
      </c>
      <c r="E15" s="6"/>
      <c r="F15" s="6"/>
    </row>
    <row r="16" spans="1:9" s="5" customFormat="1" ht="14.1" customHeight="1">
      <c r="A16" s="42">
        <v>60</v>
      </c>
      <c r="B16" s="46">
        <v>259.39999999999998</v>
      </c>
      <c r="C16" s="44">
        <f t="shared" si="0"/>
        <v>1745.4963743999999</v>
      </c>
      <c r="D16" s="45">
        <f t="shared" si="0"/>
        <v>1902.5910480960006</v>
      </c>
      <c r="E16" s="6"/>
      <c r="F16" s="6"/>
    </row>
    <row r="17" spans="1:6" s="5" customFormat="1" ht="14.1" customHeight="1">
      <c r="A17" s="42">
        <v>65</v>
      </c>
      <c r="B17" s="46">
        <v>264.39999999999998</v>
      </c>
      <c r="C17" s="44">
        <f t="shared" si="0"/>
        <v>1779.1412544</v>
      </c>
      <c r="D17" s="45">
        <f t="shared" si="0"/>
        <v>1939.2639672960004</v>
      </c>
      <c r="E17" s="6"/>
      <c r="F17" s="6"/>
    </row>
    <row r="18" spans="1:6" s="5" customFormat="1" ht="14.1" customHeight="1">
      <c r="A18" s="42">
        <v>70</v>
      </c>
      <c r="B18" s="46">
        <v>269.7</v>
      </c>
      <c r="C18" s="44">
        <f t="shared" si="0"/>
        <v>1814.8048272000003</v>
      </c>
      <c r="D18" s="45">
        <f t="shared" si="0"/>
        <v>1978.1372616480003</v>
      </c>
      <c r="E18" s="6"/>
      <c r="F18" s="6"/>
    </row>
    <row r="19" spans="1:6" s="5" customFormat="1" ht="14.1" customHeight="1">
      <c r="A19" s="42">
        <v>75</v>
      </c>
      <c r="B19" s="46">
        <v>274.60000000000002</v>
      </c>
      <c r="C19" s="44">
        <f t="shared" si="0"/>
        <v>1847.7768096000004</v>
      </c>
      <c r="D19" s="45">
        <f t="shared" si="0"/>
        <v>2014.076722464001</v>
      </c>
      <c r="E19" s="6"/>
      <c r="F19" s="6"/>
    </row>
    <row r="20" spans="1:6" s="5" customFormat="1" ht="14.1" customHeight="1">
      <c r="A20" s="42">
        <v>80</v>
      </c>
      <c r="B20" s="46">
        <v>279.3</v>
      </c>
      <c r="C20" s="44">
        <f t="shared" si="0"/>
        <v>1879.4029968000004</v>
      </c>
      <c r="D20" s="45">
        <f t="shared" si="0"/>
        <v>2048.5492665120005</v>
      </c>
      <c r="E20" s="6"/>
      <c r="F20" s="6"/>
    </row>
    <row r="21" spans="1:6" s="5" customFormat="1" ht="14.1" customHeight="1">
      <c r="A21" s="42">
        <v>85</v>
      </c>
      <c r="B21" s="46">
        <v>285.5</v>
      </c>
      <c r="C21" s="44">
        <f t="shared" si="0"/>
        <v>1921.1226480000003</v>
      </c>
      <c r="D21" s="45">
        <f t="shared" si="0"/>
        <v>2094.0236863200007</v>
      </c>
      <c r="E21" s="6"/>
      <c r="F21" s="6"/>
    </row>
    <row r="22" spans="1:6" s="5" customFormat="1" ht="14.1" customHeight="1">
      <c r="A22" s="42">
        <v>90</v>
      </c>
      <c r="B22" s="46">
        <v>291.7</v>
      </c>
      <c r="C22" s="44">
        <f t="shared" si="0"/>
        <v>1962.8422992000001</v>
      </c>
      <c r="D22" s="45">
        <f t="shared" si="0"/>
        <v>2139.4981061280005</v>
      </c>
      <c r="E22" s="6"/>
      <c r="F22" s="6"/>
    </row>
    <row r="23" spans="1:6" s="5" customFormat="1" ht="14.1" customHeight="1">
      <c r="A23" s="42">
        <v>95</v>
      </c>
      <c r="B23" s="46">
        <v>297.89999999999998</v>
      </c>
      <c r="C23" s="44">
        <f t="shared" si="0"/>
        <v>2004.5619504000001</v>
      </c>
      <c r="D23" s="45">
        <f t="shared" si="0"/>
        <v>2184.9725259360002</v>
      </c>
      <c r="E23" s="6"/>
      <c r="F23" s="6"/>
    </row>
    <row r="24" spans="1:6" s="5" customFormat="1" ht="14.1" customHeight="1">
      <c r="A24" s="42">
        <v>100</v>
      </c>
      <c r="B24" s="46">
        <v>304.3</v>
      </c>
      <c r="C24" s="44">
        <f t="shared" si="0"/>
        <v>2047.6273968000003</v>
      </c>
      <c r="D24" s="45">
        <f t="shared" si="0"/>
        <v>2231.9138625120008</v>
      </c>
      <c r="E24" s="6"/>
      <c r="F24" s="6"/>
    </row>
    <row r="25" spans="1:6" s="5" customFormat="1" ht="14.1" customHeight="1">
      <c r="A25" s="42">
        <v>105</v>
      </c>
      <c r="B25" s="46">
        <v>311.10000000000002</v>
      </c>
      <c r="C25" s="44">
        <f t="shared" si="0"/>
        <v>2093.3844336000006</v>
      </c>
      <c r="D25" s="45">
        <f t="shared" si="0"/>
        <v>2281.7890326240008</v>
      </c>
      <c r="E25" s="6"/>
      <c r="F25" s="6"/>
    </row>
    <row r="26" spans="1:6" s="5" customFormat="1" ht="14.1" customHeight="1">
      <c r="A26" s="42">
        <v>110</v>
      </c>
      <c r="B26" s="46">
        <v>318.10000000000002</v>
      </c>
      <c r="C26" s="44">
        <f t="shared" si="0"/>
        <v>2140.4872656000002</v>
      </c>
      <c r="D26" s="45">
        <f t="shared" si="0"/>
        <v>2333.1311195040007</v>
      </c>
      <c r="E26" s="6"/>
      <c r="F26" s="6"/>
    </row>
    <row r="27" spans="1:6" s="5" customFormat="1" ht="14.1" customHeight="1">
      <c r="A27" s="42">
        <v>115</v>
      </c>
      <c r="B27" s="46">
        <v>325.7</v>
      </c>
      <c r="C27" s="44">
        <f t="shared" si="0"/>
        <v>2191.6274832000004</v>
      </c>
      <c r="D27" s="45">
        <f t="shared" si="0"/>
        <v>2388.8739566880004</v>
      </c>
      <c r="E27" s="6"/>
      <c r="F27" s="6"/>
    </row>
    <row r="28" spans="1:6" s="5" customFormat="1" ht="14.1" customHeight="1">
      <c r="A28" s="42">
        <v>120</v>
      </c>
      <c r="B28" s="46">
        <v>334.4</v>
      </c>
      <c r="C28" s="44">
        <f t="shared" si="0"/>
        <v>2250.1695744000003</v>
      </c>
      <c r="D28" s="45">
        <f t="shared" si="0"/>
        <v>2452.6848360960007</v>
      </c>
      <c r="E28" s="6"/>
      <c r="F28" s="6"/>
    </row>
    <row r="29" spans="1:6" s="5" customFormat="1" ht="14.1" customHeight="1">
      <c r="A29" s="42">
        <v>125</v>
      </c>
      <c r="B29" s="46">
        <v>342.5</v>
      </c>
      <c r="C29" s="44">
        <f t="shared" si="0"/>
        <v>2304.6742800000002</v>
      </c>
      <c r="D29" s="45">
        <f t="shared" si="0"/>
        <v>2512.0949652000004</v>
      </c>
      <c r="E29" s="6"/>
      <c r="F29" s="6"/>
    </row>
    <row r="30" spans="1:6" s="5" customFormat="1" ht="14.1" customHeight="1">
      <c r="A30" s="42">
        <v>130</v>
      </c>
      <c r="B30" s="46">
        <v>350.6</v>
      </c>
      <c r="C30" s="44">
        <f t="shared" ref="C30:D49" si="1">+$C$5*(1+C$8)*$B30/100*(1+$D$3)</f>
        <v>2359.1789856000005</v>
      </c>
      <c r="D30" s="45">
        <f t="shared" si="1"/>
        <v>2571.5050943040005</v>
      </c>
      <c r="E30" s="6"/>
      <c r="F30" s="6"/>
    </row>
    <row r="31" spans="1:6" s="5" customFormat="1" ht="14.1" customHeight="1">
      <c r="A31" s="42">
        <v>135</v>
      </c>
      <c r="B31" s="46">
        <v>359</v>
      </c>
      <c r="C31" s="44">
        <f t="shared" si="1"/>
        <v>2415.7023840000002</v>
      </c>
      <c r="D31" s="45">
        <f t="shared" si="1"/>
        <v>2633.1155985600008</v>
      </c>
      <c r="E31" s="6"/>
      <c r="F31" s="6"/>
    </row>
    <row r="32" spans="1:6" s="5" customFormat="1" ht="14.1" customHeight="1">
      <c r="A32" s="42">
        <v>140</v>
      </c>
      <c r="B32" s="46">
        <v>367.6</v>
      </c>
      <c r="C32" s="44">
        <f t="shared" si="1"/>
        <v>2473.5715776000006</v>
      </c>
      <c r="D32" s="45">
        <f t="shared" si="1"/>
        <v>2696.1930195840005</v>
      </c>
      <c r="E32" s="6"/>
      <c r="F32" s="6"/>
    </row>
    <row r="33" spans="1:6" s="5" customFormat="1" ht="14.1" customHeight="1">
      <c r="A33" s="42">
        <v>145</v>
      </c>
      <c r="B33" s="46">
        <v>376.5</v>
      </c>
      <c r="C33" s="44">
        <f t="shared" si="1"/>
        <v>2533.4594640000005</v>
      </c>
      <c r="D33" s="45">
        <f t="shared" si="1"/>
        <v>2761.4708157600007</v>
      </c>
      <c r="E33" s="6"/>
      <c r="F33" s="6"/>
    </row>
    <row r="34" spans="1:6" s="5" customFormat="1" ht="14.1" customHeight="1">
      <c r="A34" s="42">
        <v>150</v>
      </c>
      <c r="B34" s="46">
        <v>385.5</v>
      </c>
      <c r="C34" s="44">
        <f t="shared" si="1"/>
        <v>2594.0202480000003</v>
      </c>
      <c r="D34" s="45">
        <f t="shared" si="1"/>
        <v>2827.4820703200007</v>
      </c>
      <c r="E34" s="6"/>
      <c r="F34" s="6"/>
    </row>
    <row r="35" spans="1:6" s="5" customFormat="1" ht="14.1" customHeight="1">
      <c r="A35" s="42">
        <v>155</v>
      </c>
      <c r="B35" s="46">
        <v>394.5</v>
      </c>
      <c r="C35" s="44">
        <f t="shared" si="1"/>
        <v>2654.5810320000005</v>
      </c>
      <c r="D35" s="45">
        <f t="shared" si="1"/>
        <v>2893.4933248800007</v>
      </c>
      <c r="E35" s="6"/>
      <c r="F35" s="6"/>
    </row>
    <row r="36" spans="1:6" s="5" customFormat="1" ht="14.1" customHeight="1">
      <c r="A36" s="42">
        <v>160</v>
      </c>
      <c r="B36" s="46">
        <v>405.2</v>
      </c>
      <c r="C36" s="44">
        <f t="shared" si="1"/>
        <v>2726.5810752000007</v>
      </c>
      <c r="D36" s="45">
        <f t="shared" si="1"/>
        <v>2971.9733719680007</v>
      </c>
      <c r="E36" s="6"/>
      <c r="F36" s="6"/>
    </row>
    <row r="37" spans="1:6" s="5" customFormat="1" ht="14.1" customHeight="1">
      <c r="A37" s="42">
        <v>165</v>
      </c>
      <c r="B37" s="46">
        <v>414.7</v>
      </c>
      <c r="C37" s="44">
        <f t="shared" si="1"/>
        <v>2790.5063472000006</v>
      </c>
      <c r="D37" s="45">
        <f t="shared" si="1"/>
        <v>3041.6519184480007</v>
      </c>
      <c r="E37" s="6"/>
      <c r="F37" s="6"/>
    </row>
    <row r="38" spans="1:6" s="5" customFormat="1" ht="14.1" customHeight="1">
      <c r="A38" s="42">
        <v>170</v>
      </c>
      <c r="B38" s="46">
        <v>424.6</v>
      </c>
      <c r="C38" s="44">
        <f t="shared" si="1"/>
        <v>2857.1232096000008</v>
      </c>
      <c r="D38" s="45">
        <f t="shared" si="1"/>
        <v>3114.2642984640015</v>
      </c>
      <c r="E38" s="6"/>
      <c r="F38" s="6"/>
    </row>
    <row r="39" spans="1:6" s="5" customFormat="1" ht="14.1" customHeight="1">
      <c r="A39" s="42">
        <v>175</v>
      </c>
      <c r="B39" s="46">
        <v>434.8</v>
      </c>
      <c r="C39" s="44">
        <f t="shared" si="1"/>
        <v>2925.7587648000008</v>
      </c>
      <c r="D39" s="45">
        <f t="shared" si="1"/>
        <v>3189.077053632001</v>
      </c>
      <c r="E39" s="6"/>
      <c r="F39" s="6"/>
    </row>
    <row r="40" spans="1:6" s="5" customFormat="1" ht="14.1" customHeight="1">
      <c r="A40" s="42">
        <v>180</v>
      </c>
      <c r="B40" s="46">
        <v>445.3</v>
      </c>
      <c r="C40" s="44">
        <f t="shared" si="1"/>
        <v>2996.4130128000002</v>
      </c>
      <c r="D40" s="45">
        <f t="shared" si="1"/>
        <v>3266.0901839520006</v>
      </c>
      <c r="E40" s="6"/>
      <c r="F40" s="6"/>
    </row>
    <row r="41" spans="1:6" s="5" customFormat="1" ht="14.1" customHeight="1">
      <c r="A41" s="42">
        <v>185</v>
      </c>
      <c r="B41" s="46">
        <v>455.9</v>
      </c>
      <c r="C41" s="44">
        <f t="shared" si="1"/>
        <v>3067.7401583999999</v>
      </c>
      <c r="D41" s="45">
        <f t="shared" si="1"/>
        <v>3343.8367726560004</v>
      </c>
      <c r="E41" s="6"/>
      <c r="F41" s="6"/>
    </row>
    <row r="42" spans="1:6" s="5" customFormat="1" ht="14.1" customHeight="1">
      <c r="A42" s="42">
        <v>190</v>
      </c>
      <c r="B42" s="46">
        <v>466.9</v>
      </c>
      <c r="C42" s="44">
        <f t="shared" si="1"/>
        <v>3141.7588944000004</v>
      </c>
      <c r="D42" s="45">
        <f t="shared" si="1"/>
        <v>3424.517194896001</v>
      </c>
      <c r="E42" s="6"/>
      <c r="F42" s="6"/>
    </row>
    <row r="43" spans="1:6" s="5" customFormat="1" ht="14.1" customHeight="1">
      <c r="A43" s="42">
        <v>195</v>
      </c>
      <c r="B43" s="46">
        <v>478.1</v>
      </c>
      <c r="C43" s="44">
        <f t="shared" si="1"/>
        <v>3217.1234256000002</v>
      </c>
      <c r="D43" s="45">
        <f t="shared" si="1"/>
        <v>3506.664533904001</v>
      </c>
      <c r="E43" s="6"/>
      <c r="F43" s="6"/>
    </row>
    <row r="44" spans="1:6" s="5" customFormat="1" ht="14.1" customHeight="1">
      <c r="A44" s="42">
        <v>200</v>
      </c>
      <c r="B44" s="46">
        <v>489.6</v>
      </c>
      <c r="C44" s="44">
        <f t="shared" si="1"/>
        <v>3294.5066496000009</v>
      </c>
      <c r="D44" s="45">
        <f t="shared" si="1"/>
        <v>3591.0122480640007</v>
      </c>
      <c r="E44" s="6"/>
      <c r="F44" s="6"/>
    </row>
    <row r="45" spans="1:6" s="5" customFormat="1" ht="14.1" customHeight="1">
      <c r="A45" s="42">
        <v>205</v>
      </c>
      <c r="B45" s="46">
        <v>501.5</v>
      </c>
      <c r="C45" s="44">
        <f t="shared" si="1"/>
        <v>3374.5814640000008</v>
      </c>
      <c r="D45" s="45">
        <f t="shared" si="1"/>
        <v>3678.2937957600011</v>
      </c>
      <c r="E45" s="6"/>
      <c r="F45" s="6"/>
    </row>
    <row r="46" spans="1:6" s="5" customFormat="1" ht="14.1" customHeight="1">
      <c r="A46" s="42">
        <v>210</v>
      </c>
      <c r="B46" s="46">
        <v>513.9</v>
      </c>
      <c r="C46" s="44">
        <f t="shared" si="1"/>
        <v>3458.0207664000009</v>
      </c>
      <c r="D46" s="45">
        <f t="shared" si="1"/>
        <v>3769.2426353760011</v>
      </c>
      <c r="E46" s="6"/>
      <c r="F46" s="6"/>
    </row>
    <row r="47" spans="1:6" s="5" customFormat="1" ht="14.1" customHeight="1">
      <c r="A47" s="42">
        <v>215</v>
      </c>
      <c r="B47" s="46">
        <v>526.5</v>
      </c>
      <c r="C47" s="44">
        <f t="shared" si="1"/>
        <v>3542.8058640000008</v>
      </c>
      <c r="D47" s="45">
        <f t="shared" si="1"/>
        <v>3861.658391760001</v>
      </c>
      <c r="E47" s="6"/>
      <c r="F47" s="6"/>
    </row>
    <row r="48" spans="1:6" s="5" customFormat="1" ht="14.1" customHeight="1">
      <c r="A48" s="42">
        <v>220</v>
      </c>
      <c r="B48" s="46">
        <v>539.4</v>
      </c>
      <c r="C48" s="44">
        <f t="shared" si="1"/>
        <v>3629.6096544000006</v>
      </c>
      <c r="D48" s="45">
        <f t="shared" si="1"/>
        <v>3956.2745232960006</v>
      </c>
      <c r="E48" s="6"/>
      <c r="F48" s="6"/>
    </row>
    <row r="49" spans="1:6" s="5" customFormat="1" ht="14.1" customHeight="1">
      <c r="A49" s="42">
        <v>225</v>
      </c>
      <c r="B49" s="46">
        <v>552.9</v>
      </c>
      <c r="C49" s="44">
        <f t="shared" si="1"/>
        <v>3720.4508304000005</v>
      </c>
      <c r="D49" s="45">
        <f t="shared" si="1"/>
        <v>4055.2914051360008</v>
      </c>
      <c r="E49" s="6"/>
      <c r="F49" s="6"/>
    </row>
    <row r="50" spans="1:6" s="5" customFormat="1" ht="14.1" customHeight="1">
      <c r="A50" s="42">
        <v>230</v>
      </c>
      <c r="B50" s="46">
        <v>566.5</v>
      </c>
      <c r="C50" s="44">
        <f t="shared" ref="C50:D69" si="2">+$C$5*(1+C$8)*$B50/100*(1+$D$3)</f>
        <v>3811.9649040000004</v>
      </c>
      <c r="D50" s="45">
        <f t="shared" si="2"/>
        <v>4155.0417453600012</v>
      </c>
      <c r="E50" s="6"/>
      <c r="F50" s="6"/>
    </row>
    <row r="51" spans="1:6" s="5" customFormat="1" ht="14.1" customHeight="1">
      <c r="A51" s="42">
        <v>235</v>
      </c>
      <c r="B51" s="46">
        <v>580.6</v>
      </c>
      <c r="C51" s="44">
        <f t="shared" si="2"/>
        <v>3906.8434656000009</v>
      </c>
      <c r="D51" s="45">
        <f t="shared" si="2"/>
        <v>4258.4593775040012</v>
      </c>
      <c r="E51" s="6"/>
      <c r="F51" s="6"/>
    </row>
    <row r="52" spans="1:6" s="5" customFormat="1" ht="14.1" customHeight="1">
      <c r="A52" s="42">
        <v>240</v>
      </c>
      <c r="B52" s="46">
        <v>598.5</v>
      </c>
      <c r="C52" s="44">
        <f t="shared" si="2"/>
        <v>4027.2921360000005</v>
      </c>
      <c r="D52" s="45">
        <f t="shared" si="2"/>
        <v>4389.748428240001</v>
      </c>
      <c r="E52" s="6"/>
      <c r="F52" s="6"/>
    </row>
    <row r="53" spans="1:6" s="5" customFormat="1" ht="14.1" customHeight="1">
      <c r="A53" s="42">
        <v>245</v>
      </c>
      <c r="B53" s="46">
        <v>613.20000000000005</v>
      </c>
      <c r="C53" s="44">
        <f t="shared" si="2"/>
        <v>4126.2080832000001</v>
      </c>
      <c r="D53" s="45">
        <f t="shared" si="2"/>
        <v>4497.5668106880012</v>
      </c>
      <c r="E53" s="6"/>
      <c r="F53" s="6"/>
    </row>
    <row r="54" spans="1:6" s="5" customFormat="1" ht="14.1" customHeight="1">
      <c r="A54" s="42">
        <v>250</v>
      </c>
      <c r="B54" s="46">
        <v>628.29999999999995</v>
      </c>
      <c r="C54" s="44">
        <f t="shared" si="2"/>
        <v>4227.8156208</v>
      </c>
      <c r="D54" s="45">
        <f t="shared" si="2"/>
        <v>4608.3190266720012</v>
      </c>
      <c r="E54" s="6"/>
      <c r="F54" s="6"/>
    </row>
    <row r="55" spans="1:6" s="5" customFormat="1" ht="14.1" customHeight="1">
      <c r="A55" s="42">
        <v>255</v>
      </c>
      <c r="B55" s="46">
        <v>643.9</v>
      </c>
      <c r="C55" s="44">
        <f t="shared" si="2"/>
        <v>4332.7876464000001</v>
      </c>
      <c r="D55" s="45">
        <f t="shared" si="2"/>
        <v>4722.7385345760013</v>
      </c>
      <c r="E55" s="6"/>
      <c r="F55" s="6"/>
    </row>
    <row r="56" spans="1:6" s="5" customFormat="1" ht="14.1" customHeight="1">
      <c r="A56" s="42">
        <v>260</v>
      </c>
      <c r="B56" s="46">
        <v>659.8</v>
      </c>
      <c r="C56" s="44">
        <f t="shared" si="2"/>
        <v>4439.7783648000004</v>
      </c>
      <c r="D56" s="45">
        <f t="shared" si="2"/>
        <v>4839.358417632001</v>
      </c>
      <c r="E56" s="6"/>
      <c r="F56" s="6"/>
    </row>
    <row r="57" spans="1:6" s="5" customFormat="1" ht="14.1" customHeight="1">
      <c r="A57" s="42">
        <v>265</v>
      </c>
      <c r="B57" s="46">
        <v>676.2</v>
      </c>
      <c r="C57" s="44">
        <f t="shared" si="2"/>
        <v>4550.1335712000009</v>
      </c>
      <c r="D57" s="45">
        <f t="shared" si="2"/>
        <v>4959.6455926080016</v>
      </c>
      <c r="E57" s="6"/>
      <c r="F57" s="6"/>
    </row>
    <row r="58" spans="1:6" s="5" customFormat="1" ht="14.1" customHeight="1">
      <c r="A58" s="42">
        <v>270</v>
      </c>
      <c r="B58" s="46">
        <v>692.9</v>
      </c>
      <c r="C58" s="44">
        <f t="shared" si="2"/>
        <v>4662.5074704000008</v>
      </c>
      <c r="D58" s="45">
        <f t="shared" si="2"/>
        <v>5082.133142736001</v>
      </c>
      <c r="E58" s="6"/>
      <c r="F58" s="6"/>
    </row>
    <row r="59" spans="1:6" s="5" customFormat="1" ht="14.1" customHeight="1">
      <c r="A59" s="42">
        <v>275</v>
      </c>
      <c r="B59" s="46">
        <v>709.9</v>
      </c>
      <c r="C59" s="44">
        <f t="shared" si="2"/>
        <v>4776.9000624</v>
      </c>
      <c r="D59" s="45">
        <f t="shared" si="2"/>
        <v>5206.8210680160018</v>
      </c>
      <c r="E59" s="6"/>
      <c r="F59" s="6"/>
    </row>
    <row r="60" spans="1:6" s="5" customFormat="1" ht="14.1" customHeight="1">
      <c r="A60" s="42">
        <v>280</v>
      </c>
      <c r="B60" s="46">
        <v>727.5</v>
      </c>
      <c r="C60" s="44">
        <f t="shared" si="2"/>
        <v>4895.3300400000007</v>
      </c>
      <c r="D60" s="45">
        <f t="shared" si="2"/>
        <v>5335.909743600002</v>
      </c>
      <c r="E60" s="6"/>
      <c r="F60" s="6"/>
    </row>
    <row r="61" spans="1:6" s="5" customFormat="1" ht="14.1" customHeight="1">
      <c r="A61" s="42">
        <v>285</v>
      </c>
      <c r="B61" s="46">
        <v>744</v>
      </c>
      <c r="C61" s="44">
        <f t="shared" si="2"/>
        <v>5006.3581439999998</v>
      </c>
      <c r="D61" s="45">
        <f t="shared" si="2"/>
        <v>5456.930376960001</v>
      </c>
      <c r="E61" s="6"/>
      <c r="F61" s="6"/>
    </row>
    <row r="62" spans="1:6" s="5" customFormat="1" ht="14.1" customHeight="1">
      <c r="A62" s="42">
        <v>290</v>
      </c>
      <c r="B62" s="46">
        <v>760.7</v>
      </c>
      <c r="C62" s="44">
        <f t="shared" si="2"/>
        <v>5118.7320432000015</v>
      </c>
      <c r="D62" s="45">
        <f t="shared" si="2"/>
        <v>5579.4179270880013</v>
      </c>
      <c r="E62" s="6"/>
      <c r="F62" s="6"/>
    </row>
    <row r="63" spans="1:6" s="5" customFormat="1" ht="14.1" customHeight="1">
      <c r="A63" s="42">
        <v>295</v>
      </c>
      <c r="B63" s="46">
        <v>777.6</v>
      </c>
      <c r="C63" s="44">
        <f t="shared" si="2"/>
        <v>5232.4517376000013</v>
      </c>
      <c r="D63" s="45">
        <f t="shared" si="2"/>
        <v>5703.3723939840029</v>
      </c>
      <c r="E63" s="6"/>
      <c r="F63" s="6"/>
    </row>
    <row r="64" spans="1:6" s="5" customFormat="1" ht="14.1" customHeight="1">
      <c r="A64" s="42">
        <v>300</v>
      </c>
      <c r="B64" s="46">
        <v>794.9</v>
      </c>
      <c r="C64" s="44">
        <f t="shared" si="2"/>
        <v>5348.8630224000008</v>
      </c>
      <c r="D64" s="45">
        <f t="shared" si="2"/>
        <v>5830.2606944160016</v>
      </c>
      <c r="E64" s="6"/>
      <c r="F64" s="6"/>
    </row>
    <row r="65" spans="1:6" s="5" customFormat="1" ht="14.1" customHeight="1">
      <c r="A65" s="42">
        <v>305</v>
      </c>
      <c r="B65" s="46">
        <v>812.6</v>
      </c>
      <c r="C65" s="44">
        <f t="shared" si="2"/>
        <v>5467.965897600001</v>
      </c>
      <c r="D65" s="45">
        <f t="shared" si="2"/>
        <v>5960.082828384001</v>
      </c>
      <c r="E65" s="6"/>
      <c r="F65" s="6"/>
    </row>
    <row r="66" spans="1:6" s="5" customFormat="1" ht="14.1" customHeight="1">
      <c r="A66" s="42">
        <v>310</v>
      </c>
      <c r="B66" s="46">
        <v>830.7</v>
      </c>
      <c r="C66" s="44">
        <f t="shared" si="2"/>
        <v>5589.7603632000018</v>
      </c>
      <c r="D66" s="45">
        <f t="shared" si="2"/>
        <v>6092.838795888003</v>
      </c>
      <c r="E66" s="6"/>
      <c r="F66" s="6"/>
    </row>
    <row r="67" spans="1:6" s="5" customFormat="1" ht="14.1" customHeight="1">
      <c r="A67" s="42">
        <v>315</v>
      </c>
      <c r="B67" s="46">
        <v>849.3</v>
      </c>
      <c r="C67" s="44">
        <f t="shared" si="2"/>
        <v>5714.9193168000002</v>
      </c>
      <c r="D67" s="45">
        <f t="shared" si="2"/>
        <v>6229.2620553120023</v>
      </c>
      <c r="E67" s="6"/>
      <c r="F67" s="6"/>
    </row>
    <row r="68" spans="1:6" s="5" customFormat="1" ht="14.1" customHeight="1">
      <c r="A68" s="42">
        <v>320</v>
      </c>
      <c r="B68" s="46">
        <v>868.5</v>
      </c>
      <c r="C68" s="44">
        <f t="shared" si="2"/>
        <v>5844.1156560000009</v>
      </c>
      <c r="D68" s="45">
        <f t="shared" si="2"/>
        <v>6370.0860650400018</v>
      </c>
      <c r="E68" s="6"/>
      <c r="F68" s="6"/>
    </row>
    <row r="69" spans="1:6" s="5" customFormat="1" ht="14.1" customHeight="1">
      <c r="A69" s="42">
        <v>325</v>
      </c>
      <c r="B69" s="46">
        <v>887.4</v>
      </c>
      <c r="C69" s="44">
        <f t="shared" si="2"/>
        <v>5971.2933024000004</v>
      </c>
      <c r="D69" s="45">
        <f t="shared" si="2"/>
        <v>6508.7096996160017</v>
      </c>
      <c r="E69" s="6"/>
      <c r="F69" s="6"/>
    </row>
    <row r="70" spans="1:6" s="5" customFormat="1" ht="14.1" customHeight="1">
      <c r="A70" s="42">
        <v>330</v>
      </c>
      <c r="B70" s="46">
        <v>906.7</v>
      </c>
      <c r="C70" s="44">
        <f t="shared" ref="C70:D91" si="3">+$C$5*(1+C$8)*$B70/100*(1+$D$3)</f>
        <v>6101.1625392000005</v>
      </c>
      <c r="D70" s="45">
        <f t="shared" si="3"/>
        <v>6650.2671677280023</v>
      </c>
      <c r="E70" s="6"/>
      <c r="F70" s="6"/>
    </row>
    <row r="71" spans="1:6" s="5" customFormat="1" ht="14.1" customHeight="1">
      <c r="A71" s="42">
        <v>340</v>
      </c>
      <c r="B71" s="46">
        <v>929</v>
      </c>
      <c r="C71" s="44">
        <f t="shared" si="3"/>
        <v>6251.2187040000017</v>
      </c>
      <c r="D71" s="45">
        <f t="shared" si="3"/>
        <v>6813.8283873600021</v>
      </c>
      <c r="E71" s="6"/>
      <c r="F71" s="6"/>
    </row>
    <row r="72" spans="1:6" s="5" customFormat="1" ht="14.1" customHeight="1">
      <c r="A72" s="42">
        <v>350</v>
      </c>
      <c r="B72" s="46">
        <v>949.6</v>
      </c>
      <c r="C72" s="44">
        <f t="shared" si="3"/>
        <v>6389.8356096000007</v>
      </c>
      <c r="D72" s="45">
        <f t="shared" si="3"/>
        <v>6964.9208144640024</v>
      </c>
      <c r="E72" s="6"/>
      <c r="F72" s="6"/>
    </row>
    <row r="73" spans="1:6" s="5" customFormat="1" ht="14.1" customHeight="1">
      <c r="A73" s="42">
        <v>355</v>
      </c>
      <c r="B73" s="46">
        <v>971.4</v>
      </c>
      <c r="C73" s="44">
        <f t="shared" si="3"/>
        <v>6536.5272863999999</v>
      </c>
      <c r="D73" s="45">
        <f t="shared" si="3"/>
        <v>7124.8147421760023</v>
      </c>
      <c r="E73" s="6"/>
      <c r="F73" s="6"/>
    </row>
    <row r="74" spans="1:6" s="5" customFormat="1" ht="14.1" customHeight="1">
      <c r="A74" s="42">
        <v>360</v>
      </c>
      <c r="B74" s="46">
        <v>993.8</v>
      </c>
      <c r="C74" s="44">
        <f t="shared" si="3"/>
        <v>6687.2563487999996</v>
      </c>
      <c r="D74" s="45">
        <f t="shared" si="3"/>
        <v>7289.1094201920023</v>
      </c>
      <c r="E74" s="6"/>
      <c r="F74" s="6"/>
    </row>
    <row r="75" spans="1:6" s="5" customFormat="1" ht="14.1" customHeight="1">
      <c r="A75" s="42">
        <v>365</v>
      </c>
      <c r="B75" s="46">
        <v>1016.7</v>
      </c>
      <c r="C75" s="44">
        <f t="shared" si="3"/>
        <v>6841.3498992000013</v>
      </c>
      <c r="D75" s="45">
        <f t="shared" si="3"/>
        <v>7457.0713901280023</v>
      </c>
      <c r="E75" s="6"/>
      <c r="F75" s="6"/>
    </row>
    <row r="76" spans="1:6" s="5" customFormat="1" ht="14.1" customHeight="1">
      <c r="A76" s="42">
        <v>370</v>
      </c>
      <c r="B76" s="46">
        <v>1040</v>
      </c>
      <c r="C76" s="44">
        <f t="shared" si="3"/>
        <v>6998.1350400000019</v>
      </c>
      <c r="D76" s="45">
        <f t="shared" si="3"/>
        <v>7627.9671936000022</v>
      </c>
      <c r="E76" s="6"/>
      <c r="F76" s="6"/>
    </row>
    <row r="77" spans="1:6" s="5" customFormat="1" ht="14.1" customHeight="1">
      <c r="A77" s="42" t="s">
        <v>15</v>
      </c>
      <c r="B77" s="46">
        <v>842.9</v>
      </c>
      <c r="C77" s="44">
        <f t="shared" si="3"/>
        <v>5671.8538704000011</v>
      </c>
      <c r="D77" s="45">
        <f t="shared" si="3"/>
        <v>6182.3207187360013</v>
      </c>
      <c r="E77" s="6"/>
      <c r="F77" s="6"/>
    </row>
    <row r="78" spans="1:6" s="5" customFormat="1" ht="14.1" customHeight="1">
      <c r="A78" s="42" t="s">
        <v>16</v>
      </c>
      <c r="B78" s="46">
        <v>862.1</v>
      </c>
      <c r="C78" s="44">
        <f t="shared" si="3"/>
        <v>5801.0502096</v>
      </c>
      <c r="D78" s="45">
        <f t="shared" si="3"/>
        <v>6323.1447284640026</v>
      </c>
      <c r="E78" s="6"/>
      <c r="F78" s="6"/>
    </row>
    <row r="79" spans="1:6" s="5" customFormat="1" ht="14.1" customHeight="1">
      <c r="A79" s="42" t="s">
        <v>17</v>
      </c>
      <c r="B79" s="46">
        <v>881.8</v>
      </c>
      <c r="C79" s="44">
        <f t="shared" si="3"/>
        <v>5933.6110368</v>
      </c>
      <c r="D79" s="45">
        <f t="shared" si="3"/>
        <v>6467.6360301120021</v>
      </c>
      <c r="E79" s="6"/>
      <c r="F79" s="6"/>
    </row>
    <row r="80" spans="1:6" s="5" customFormat="1" ht="14.1" customHeight="1">
      <c r="A80" s="42" t="s">
        <v>18</v>
      </c>
      <c r="B80" s="46">
        <v>901.4</v>
      </c>
      <c r="C80" s="44">
        <f t="shared" si="3"/>
        <v>6065.4989664000013</v>
      </c>
      <c r="D80" s="45">
        <f t="shared" si="3"/>
        <v>6611.3938733760015</v>
      </c>
      <c r="E80" s="6"/>
      <c r="F80" s="6"/>
    </row>
    <row r="81" spans="1:6" s="5" customFormat="1" ht="14.1" customHeight="1">
      <c r="A81" s="42" t="s">
        <v>19</v>
      </c>
      <c r="B81" s="46">
        <v>921.6</v>
      </c>
      <c r="C81" s="44">
        <f t="shared" si="3"/>
        <v>6201.4242816000005</v>
      </c>
      <c r="D81" s="45">
        <f t="shared" si="3"/>
        <v>6759.5524669440019</v>
      </c>
      <c r="E81" s="6"/>
      <c r="F81" s="6"/>
    </row>
    <row r="82" spans="1:6" s="5" customFormat="1" ht="14.1" customHeight="1">
      <c r="A82" s="42" t="s">
        <v>20</v>
      </c>
      <c r="B82" s="46">
        <v>951.5</v>
      </c>
      <c r="C82" s="44">
        <f t="shared" si="3"/>
        <v>6402.620664</v>
      </c>
      <c r="D82" s="45">
        <f t="shared" si="3"/>
        <v>6978.8565237600014</v>
      </c>
      <c r="E82" s="6"/>
      <c r="F82" s="6"/>
    </row>
    <row r="83" spans="1:6" s="5" customFormat="1" ht="14.1" customHeight="1">
      <c r="A83" s="42" t="s">
        <v>21</v>
      </c>
      <c r="B83" s="46">
        <v>980.5</v>
      </c>
      <c r="C83" s="44">
        <f t="shared" si="3"/>
        <v>6597.7609680000005</v>
      </c>
      <c r="D83" s="45">
        <f t="shared" si="3"/>
        <v>7191.5594551200029</v>
      </c>
      <c r="E83" s="6"/>
      <c r="F83" s="6"/>
    </row>
    <row r="84" spans="1:6" s="5" customFormat="1" ht="14.1" customHeight="1">
      <c r="A84" s="42" t="s">
        <v>22</v>
      </c>
      <c r="B84" s="46">
        <v>1010.6</v>
      </c>
      <c r="C84" s="44">
        <f t="shared" si="3"/>
        <v>6800.3031455999999</v>
      </c>
      <c r="D84" s="45">
        <f t="shared" si="3"/>
        <v>7412.3304287040028</v>
      </c>
      <c r="E84" s="6"/>
      <c r="F84" s="6"/>
    </row>
    <row r="85" spans="1:6" s="5" customFormat="1" ht="14.1" customHeight="1">
      <c r="A85" s="42" t="s">
        <v>23</v>
      </c>
      <c r="B85" s="46">
        <v>1033.8</v>
      </c>
      <c r="C85" s="44">
        <f t="shared" si="3"/>
        <v>6956.415388800001</v>
      </c>
      <c r="D85" s="45">
        <f t="shared" si="3"/>
        <v>7582.4927737920016</v>
      </c>
      <c r="E85" s="6"/>
      <c r="F85" s="6"/>
    </row>
    <row r="86" spans="1:6" s="5" customFormat="1" ht="14.1" customHeight="1">
      <c r="A86" s="42" t="s">
        <v>24</v>
      </c>
      <c r="B86" s="46">
        <v>1057.5999999999999</v>
      </c>
      <c r="C86" s="44">
        <f t="shared" si="3"/>
        <v>7116.5650175999999</v>
      </c>
      <c r="D86" s="45">
        <f t="shared" si="3"/>
        <v>7757.0558691840015</v>
      </c>
      <c r="E86" s="6"/>
      <c r="F86" s="6"/>
    </row>
    <row r="87" spans="1:6" s="5" customFormat="1" ht="14.1" customHeight="1">
      <c r="A87" s="42" t="s">
        <v>25</v>
      </c>
      <c r="B87" s="46">
        <v>1081.9000000000001</v>
      </c>
      <c r="C87" s="44">
        <f t="shared" si="3"/>
        <v>7280.0791344000008</v>
      </c>
      <c r="D87" s="45">
        <f t="shared" si="3"/>
        <v>7935.2862564960024</v>
      </c>
      <c r="E87" s="6"/>
      <c r="F87" s="6"/>
    </row>
    <row r="88" spans="1:6" s="5" customFormat="1" ht="14.1" customHeight="1">
      <c r="A88" s="42" t="s">
        <v>26</v>
      </c>
      <c r="B88" s="46">
        <v>1106.9000000000001</v>
      </c>
      <c r="C88" s="44">
        <f t="shared" si="3"/>
        <v>7448.3035344000009</v>
      </c>
      <c r="D88" s="45">
        <f t="shared" si="3"/>
        <v>8118.6508524960027</v>
      </c>
      <c r="E88" s="6"/>
      <c r="F88" s="6"/>
    </row>
    <row r="89" spans="1:6" s="5" customFormat="1" ht="14.1" customHeight="1">
      <c r="A89" s="42" t="s">
        <v>27</v>
      </c>
      <c r="B89" s="46">
        <v>1132.3</v>
      </c>
      <c r="C89" s="44">
        <f t="shared" si="3"/>
        <v>7619.2195247999998</v>
      </c>
      <c r="D89" s="45">
        <f t="shared" si="3"/>
        <v>8304.9492820320029</v>
      </c>
      <c r="E89" s="6"/>
      <c r="F89" s="6"/>
    </row>
    <row r="90" spans="1:6" s="5" customFormat="1" ht="14.1" customHeight="1">
      <c r="A90" s="42" t="s">
        <v>28</v>
      </c>
      <c r="B90" s="46">
        <v>1158.4000000000001</v>
      </c>
      <c r="C90" s="44">
        <f t="shared" si="3"/>
        <v>7794.8457984000024</v>
      </c>
      <c r="D90" s="45">
        <f t="shared" si="3"/>
        <v>8496.3819202560026</v>
      </c>
      <c r="E90" s="6"/>
      <c r="F90" s="6"/>
    </row>
    <row r="91" spans="1:6" s="5" customFormat="1" ht="14.1" customHeight="1" thickBot="1">
      <c r="A91" s="47" t="s">
        <v>29</v>
      </c>
      <c r="B91" s="48">
        <v>1185</v>
      </c>
      <c r="C91" s="49">
        <f t="shared" si="3"/>
        <v>7973.8365600000006</v>
      </c>
      <c r="D91" s="50">
        <f t="shared" si="3"/>
        <v>8691.4818504000013</v>
      </c>
      <c r="E91" s="6"/>
      <c r="F91" s="6"/>
    </row>
    <row r="92" spans="1:6" s="4" customFormat="1" ht="18.75"/>
    <row r="93" spans="1:6" s="4" customFormat="1" ht="18.75"/>
    <row r="94" spans="1:6" s="4" customFormat="1" ht="18.75"/>
    <row r="95" spans="1:6" s="4" customFormat="1" ht="18.75"/>
    <row r="96" spans="1:6" s="4" customFormat="1" ht="18.75"/>
    <row r="97" s="4" customFormat="1" ht="18.75"/>
    <row r="98" s="4" customFormat="1" ht="18.75"/>
    <row r="99" s="4" customFormat="1" ht="18.75"/>
    <row r="100" s="4" customFormat="1" ht="18.75"/>
    <row r="101" s="4" customFormat="1" ht="18.75"/>
    <row r="102" s="4" customFormat="1" ht="18.75"/>
    <row r="103" s="4" customFormat="1" ht="18.75"/>
    <row r="104" s="4" customFormat="1" ht="18.75"/>
    <row r="105" s="4" customFormat="1" ht="18.75"/>
    <row r="106" s="4" customFormat="1" ht="18.75"/>
    <row r="107" s="4" customFormat="1" ht="18.75"/>
    <row r="108" s="4" customFormat="1" ht="18.75"/>
    <row r="109" s="4" customFormat="1" ht="18.75"/>
    <row r="110" s="4" customFormat="1" ht="18.75"/>
    <row r="111" s="4" customFormat="1" ht="18.75"/>
    <row r="112" s="4" customFormat="1" ht="18.75"/>
    <row r="113" s="4" customFormat="1" ht="18.75"/>
    <row r="114" s="4" customFormat="1" ht="18.75"/>
    <row r="115" s="4" customFormat="1" ht="18.75"/>
    <row r="116" s="4" customFormat="1" ht="18.75"/>
    <row r="117" s="4" customFormat="1" ht="18.75"/>
    <row r="118" s="4" customFormat="1" ht="18.75"/>
    <row r="119" s="4" customFormat="1" ht="18.75"/>
    <row r="120" s="4" customFormat="1" ht="18.75"/>
    <row r="121" s="4" customFormat="1" ht="18.75"/>
    <row r="122" s="4" customFormat="1" ht="18.75"/>
    <row r="123" s="4" customFormat="1" ht="18.75"/>
    <row r="124" s="4" customFormat="1" ht="18.75"/>
    <row r="125" s="4" customFormat="1" ht="18.75"/>
    <row r="126" s="4" customFormat="1" ht="18.75"/>
    <row r="127" s="4" customFormat="1" ht="18.75"/>
    <row r="128" s="4" customFormat="1" ht="18.75"/>
    <row r="129" s="4" customFormat="1" ht="18.75"/>
    <row r="130" s="4" customFormat="1" ht="18.75"/>
    <row r="131" s="4" customFormat="1" ht="18.75"/>
    <row r="132" s="4" customFormat="1" ht="18.75"/>
    <row r="133" s="4" customFormat="1" ht="18.75"/>
    <row r="134" s="4" customFormat="1" ht="18.75"/>
    <row r="135" s="4" customFormat="1" ht="18.75"/>
    <row r="136" s="4" customFormat="1" ht="18.75"/>
    <row r="137" s="4" customFormat="1" ht="18.75"/>
    <row r="138" s="4" customFormat="1" ht="18.75"/>
    <row r="139" s="4" customFormat="1" ht="18.75"/>
    <row r="140" s="4" customFormat="1" ht="18.75"/>
    <row r="141" s="4" customFormat="1" ht="18.75"/>
    <row r="142" s="4" customFormat="1" ht="18.75"/>
    <row r="143" s="4" customFormat="1" ht="18.75"/>
    <row r="144" s="4" customFormat="1" ht="18.75"/>
    <row r="145" s="4" customFormat="1" ht="18.75"/>
    <row r="146" s="4" customFormat="1" ht="18.75"/>
    <row r="147" s="4" customFormat="1" ht="18.75"/>
    <row r="148" s="4" customFormat="1" ht="18.75"/>
    <row r="149" s="4" customFormat="1" ht="18.75"/>
    <row r="150" s="4" customFormat="1" ht="18.75"/>
    <row r="151" s="4" customFormat="1" ht="18.75"/>
    <row r="152" s="4" customFormat="1" ht="18.75"/>
    <row r="153" s="4" customFormat="1" ht="18.75"/>
    <row r="154" s="4" customFormat="1" ht="18.75"/>
    <row r="155" s="4" customFormat="1" ht="18.75"/>
    <row r="156" s="4" customFormat="1" ht="18.75"/>
    <row r="157" s="4" customFormat="1" ht="18.75"/>
    <row r="158" s="4" customFormat="1" ht="18.75"/>
    <row r="159" s="4" customFormat="1" ht="18.75"/>
    <row r="160" s="4" customFormat="1" ht="18.75"/>
    <row r="161" s="4" customFormat="1" ht="18.75"/>
    <row r="162" s="4" customFormat="1" ht="18.75"/>
    <row r="163" s="4" customFormat="1" ht="18.75"/>
    <row r="164" s="4" customFormat="1" ht="18.75"/>
  </sheetData>
  <mergeCells count="9">
    <mergeCell ref="A1:D1"/>
    <mergeCell ref="A2:D2"/>
    <mergeCell ref="A3:C3"/>
    <mergeCell ref="A7:A9"/>
    <mergeCell ref="B7:B9"/>
    <mergeCell ref="C7:D7"/>
    <mergeCell ref="A4:D4"/>
    <mergeCell ref="A5:B5"/>
    <mergeCell ref="C5:D5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E D A A B Q S w M E F A A C A A g A c 2 7 G W v 4 g R F e m A A A A 9 g A A A B I A H A B D b 2 5 m a W c v U G F j a 2 F n Z S 5 4 b W w g o h g A K K A U A A A A A A A A A A A A A A A A A A A A A A A A A A A A h Y 8 9 D o I w A I W v Q r r T H z B q S C m D i Z M k R h P j 2 p Q C j V B M W y x 3 c / B I X k G M o m 6 O 7 3 v f 8 N 7 9 e q P Z 0 D b B R R q r O p 0 C A j E I p B Z d o X S V g t 6 V 4 R J k j G 6 5 O P F K B q O s b T L Y I g W 1 c + c E I e 8 9 9 D H s T I U i j A k 6 5 p u 9 q G X L w U d W / + V Q a e u 4 F h I w e n i N Y R E k s x i S x R x i i i Z I c 6 W / Q j T u f b Y / k K 7 6 x v V G s t K E 6 x 1 F U 6 T o / Y E 9 A F B L A w Q U A A I A C A B z b s Z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2 7 G W h 1 8 1 t + p A A A A 2 A A A A B M A H A B G b 3 J t d W x h c y 9 T Z W N 0 a W 9 u M S 5 t I K I Y A C i g F A A A A A A A A A A A A A A A A A A A A A A A A A A A A C t O T S 7 J z M 9 T C I b Q h t a 8 X L x c x R m J R a k p C i G J S T m p i a W G C r Y K O a k l v F w K Q B C c X 1 q U n A o U c a 1 I T s 3 R c y 4 t K k r N K w n P L 8 p O y s / P 1 t C s j v Z L z E 2 1 V Y L p V Y q t j X b O z y s B K o r V g R i h r B R S W Z C q k J u f k p m W e X i l E t A w s G q 9 k K L E v O K 0 / K J c 5 / y c 0 t w 8 k K p i D Y i F O t X V S s Y G S j o K n n k l Z i Z 6 I K n a W k 1 e r s w 8 7 G Z a A w B Q S w E C L Q A U A A I A C A B z b s Z a / i B E V 6 Y A A A D 2 A A A A E g A A A A A A A A A A A A A A A A A A A A A A Q 2 9 u Z m l n L 1 B h Y 2 t h Z 2 U u e G 1 s U E s B A i 0 A F A A C A A g A c 2 7 G W g / K 6 a u k A A A A 6 Q A A A B M A A A A A A A A A A A A A A A A A 8 g A A A F t D b 2 5 0 Z W 5 0 X 1 R 5 c G V z X S 5 4 b W x Q S w E C L Q A U A A I A C A B z b s Z a H X z W 3 6 k A A A D Y A A A A E w A A A A A A A A A A A A A A A A D j A Q A A R m 9 y b X V s Y X M v U 2 V j d G l v b j E u b V B L B Q Y A A A A A A w A D A M I A A A D Z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I C A A A A A A A A C Y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W F 1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l F 1 Z X J 5 S U Q i I F Z h b H V l P S J z N z g 4 Z j F h Y z g t Z W E 5 N S 0 0 Y j N i L T g x Z W Y t M j c 4 Z T c 4 N T g 0 M T I 0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i I g L z 4 8 R W 5 0 c n k g V H l w Z T 0 i R m l s b F R v R G F 0 Y U 1 v Z G V s R W 5 h Y m x l Z C I g V m F s d W U 9 I m w w I i A v P j x F b n R y e S B U e X B l P S J G a W x s T 2 J q Z W N 0 V H l w Z S I g V m F s d W U 9 I n N D b 2 5 u Z W N 0 a W 9 u T 2 5 s e S I g L z 4 8 R W 5 0 c n k g V H l w Z T 0 i R m l s b E x h c 3 R V c G R h d G V k I i B W Y W x 1 Z T 0 i Z D I w M j U t M D Y t M D V U M T Y 6 N D I 6 M T Q u N j g 2 N z U y M F o i I C 8 + P E V u d H J 5 I F R 5 c G U 9 I k Z p b G x D b 2 x 1 b W 5 U e X B l c y I g V m F s d W U 9 I n N B d z 0 9 I i A v P j x F b n R y e S B U e X B l P S J G a W x s Q 2 9 s d W 1 u T m F t Z X M i I F Z h b H V l P S J z W y Z x d W 9 0 O z M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V h d T E v Q X V 0 b 1 J l b W 9 2 Z W R D b 2 x 1 b W 5 z M S 5 7 M z A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V h d T E v Q X V 0 b 1 J l b W 9 2 Z W R D b 2 x 1 b W 5 z M S 5 7 M z A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Y X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L 1 R 5 c G U l M j B t b 2 R p Z m k l Q z M l Q T k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C O / 2 L n y F Q U e e 7 5 3 y k 9 1 V E g A A A A A C A A A A A A A Q Z g A A A A E A A C A A A A A w E M m v w L 0 Y j B 0 b E K M I H Z t k D z e j d + A L X C S U 2 a m i / m O i 8 A A A A A A O g A A A A A I A A C A A A A C 6 G J s M / g b K N 3 c C j 7 Q X D + 7 P n 8 n W V N + z H j k U p 9 F A + n s Y 2 V A A A A C k Y c w 5 r v e R b Z o W U s 1 d p z k W p + F x O T k l g w U S U x u B R Z B S k g b m d q q B q E D X H k j m 6 a R p j L b 9 z m J x 6 C 7 4 9 S c o u 2 h H 6 j X E S + N C V j / w 4 n 4 h a U B D X y P h h 0 A A A A C e X U 2 L g e 7 k Y N X w 3 0 K v F X G e j L U o K z g v b + R J Y s R Z s a H x 4 u B U V z E X H D 6 2 g o 7 p j 4 Q B 0 T 0 D C U V C w h f L L 8 B K y H Z W R U j 6 < / D a t a M a s h u p > 
</file>

<file path=customXml/itemProps1.xml><?xml version="1.0" encoding="utf-8"?>
<ds:datastoreItem xmlns:ds="http://schemas.openxmlformats.org/officeDocument/2006/customXml" ds:itemID="{3892A24E-1613-4C89-A434-359611ACF574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0a9b9e15-83d2-4075-9282-a04e05c6580a}" enabled="1" method="Standard" siteId="{24139d14-c62c-4c47-8bdd-ce71ea1d50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 astreinte</vt:lpstr>
      <vt:lpstr>Grille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ETCHELAMENDY Claude (SHEM)</dc:creator>
  <cp:lastModifiedBy>Sophie GODARD</cp:lastModifiedBy>
  <dcterms:created xsi:type="dcterms:W3CDTF">2025-06-05T15:55:04Z</dcterms:created>
  <dcterms:modified xsi:type="dcterms:W3CDTF">2025-07-28T11:19:29Z</dcterms:modified>
</cp:coreProperties>
</file>